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activeTab="1"/>
  </bookViews>
  <sheets>
    <sheet name="Hoja1" sheetId="1" r:id="rId1"/>
    <sheet name="Hoja2" sheetId="2" r:id="rId2"/>
    <sheet name="Hoja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2" l="1"/>
  <c r="F69" i="2" s="1"/>
  <c r="F68" i="2"/>
  <c r="F70" i="2" s="1"/>
  <c r="E68" i="2"/>
  <c r="S63" i="2"/>
  <c r="P63" i="2"/>
  <c r="O63" i="2"/>
  <c r="N63" i="2"/>
  <c r="M63" i="2"/>
  <c r="L63" i="2"/>
  <c r="J63" i="2"/>
  <c r="I63" i="2"/>
  <c r="G63" i="2"/>
  <c r="E63" i="2"/>
  <c r="U62" i="2"/>
  <c r="U63" i="2" s="1"/>
  <c r="T62" i="2"/>
  <c r="V62" i="2" s="1"/>
  <c r="V63" i="2" s="1"/>
  <c r="P62" i="2"/>
  <c r="Q62" i="2" s="1"/>
  <c r="Q63" i="2" s="1"/>
  <c r="K62" i="2"/>
  <c r="S59" i="2"/>
  <c r="O59" i="2"/>
  <c r="N59" i="2"/>
  <c r="M59" i="2"/>
  <c r="L59" i="2"/>
  <c r="J59" i="2"/>
  <c r="I59" i="2"/>
  <c r="H59" i="2"/>
  <c r="G59" i="2"/>
  <c r="E59" i="2"/>
  <c r="U58" i="2"/>
  <c r="T58" i="2"/>
  <c r="V58" i="2" s="1"/>
  <c r="P58" i="2"/>
  <c r="Q58" i="2" s="1"/>
  <c r="K58" i="2"/>
  <c r="U57" i="2"/>
  <c r="T57" i="2"/>
  <c r="V57" i="2" s="1"/>
  <c r="R57" i="2"/>
  <c r="P57" i="2"/>
  <c r="Q57" i="2" s="1"/>
  <c r="K57" i="2"/>
  <c r="V56" i="2"/>
  <c r="U56" i="2"/>
  <c r="T56" i="2"/>
  <c r="Q56" i="2"/>
  <c r="R56" i="2" s="1"/>
  <c r="P56" i="2"/>
  <c r="K56" i="2"/>
  <c r="V55" i="2"/>
  <c r="R55" i="2"/>
  <c r="Q55" i="2"/>
  <c r="K55" i="2"/>
  <c r="U54" i="2"/>
  <c r="V54" i="2" s="1"/>
  <c r="T54" i="2"/>
  <c r="P54" i="2"/>
  <c r="Q54" i="2" s="1"/>
  <c r="R54" i="2" s="1"/>
  <c r="K54" i="2"/>
  <c r="U53" i="2"/>
  <c r="U59" i="2" s="1"/>
  <c r="T53" i="2"/>
  <c r="P53" i="2"/>
  <c r="P59" i="2" s="1"/>
  <c r="K53" i="2"/>
  <c r="S50" i="2"/>
  <c r="O50" i="2"/>
  <c r="N50" i="2"/>
  <c r="M50" i="2"/>
  <c r="L50" i="2"/>
  <c r="J50" i="2"/>
  <c r="I50" i="2"/>
  <c r="H50" i="2"/>
  <c r="G50" i="2"/>
  <c r="E50" i="2"/>
  <c r="U49" i="2"/>
  <c r="T49" i="2"/>
  <c r="V49" i="2" s="1"/>
  <c r="P49" i="2"/>
  <c r="Q49" i="2" s="1"/>
  <c r="K49" i="2"/>
  <c r="U48" i="2"/>
  <c r="T48" i="2"/>
  <c r="V48" i="2" s="1"/>
  <c r="R48" i="2"/>
  <c r="P48" i="2"/>
  <c r="Q48" i="2" s="1"/>
  <c r="K48" i="2"/>
  <c r="V47" i="2"/>
  <c r="U47" i="2"/>
  <c r="T47" i="2"/>
  <c r="Q47" i="2"/>
  <c r="R47" i="2" s="1"/>
  <c r="P47" i="2"/>
  <c r="K47" i="2"/>
  <c r="U46" i="2"/>
  <c r="V46" i="2" s="1"/>
  <c r="T46" i="2"/>
  <c r="P46" i="2"/>
  <c r="Q46" i="2" s="1"/>
  <c r="R46" i="2" s="1"/>
  <c r="K46" i="2"/>
  <c r="U45" i="2"/>
  <c r="T45" i="2"/>
  <c r="V45" i="2" s="1"/>
  <c r="P45" i="2"/>
  <c r="Q45" i="2" s="1"/>
  <c r="K45" i="2"/>
  <c r="U44" i="2"/>
  <c r="T44" i="2"/>
  <c r="V44" i="2" s="1"/>
  <c r="R44" i="2"/>
  <c r="P44" i="2"/>
  <c r="Q44" i="2" s="1"/>
  <c r="K44" i="2"/>
  <c r="V43" i="2"/>
  <c r="U43" i="2"/>
  <c r="T43" i="2"/>
  <c r="Q43" i="2"/>
  <c r="R43" i="2" s="1"/>
  <c r="P43" i="2"/>
  <c r="K43" i="2"/>
  <c r="V42" i="2"/>
  <c r="R42" i="2"/>
  <c r="Q42" i="2"/>
  <c r="K42" i="2"/>
  <c r="U41" i="2"/>
  <c r="V41" i="2" s="1"/>
  <c r="T41" i="2"/>
  <c r="P41" i="2"/>
  <c r="Q41" i="2" s="1"/>
  <c r="R41" i="2" s="1"/>
  <c r="K41" i="2"/>
  <c r="U40" i="2"/>
  <c r="T40" i="2"/>
  <c r="V40" i="2" s="1"/>
  <c r="P40" i="2"/>
  <c r="Q40" i="2" s="1"/>
  <c r="K40" i="2"/>
  <c r="U39" i="2"/>
  <c r="T39" i="2"/>
  <c r="V39" i="2" s="1"/>
  <c r="R39" i="2"/>
  <c r="P39" i="2"/>
  <c r="Q39" i="2" s="1"/>
  <c r="K39" i="2"/>
  <c r="V38" i="2"/>
  <c r="U38" i="2"/>
  <c r="T38" i="2"/>
  <c r="Q38" i="2"/>
  <c r="R38" i="2" s="1"/>
  <c r="P38" i="2"/>
  <c r="K38" i="2"/>
  <c r="U37" i="2"/>
  <c r="V37" i="2" s="1"/>
  <c r="T37" i="2"/>
  <c r="P37" i="2"/>
  <c r="Q37" i="2" s="1"/>
  <c r="R37" i="2" s="1"/>
  <c r="K37" i="2"/>
  <c r="U36" i="2"/>
  <c r="T36" i="2"/>
  <c r="V36" i="2" s="1"/>
  <c r="P36" i="2"/>
  <c r="Q36" i="2" s="1"/>
  <c r="K36" i="2"/>
  <c r="R36" i="2" s="1"/>
  <c r="U35" i="2"/>
  <c r="T35" i="2"/>
  <c r="V35" i="2" s="1"/>
  <c r="P35" i="2"/>
  <c r="Q35" i="2" s="1"/>
  <c r="R35" i="2" s="1"/>
  <c r="K35" i="2"/>
  <c r="V34" i="2"/>
  <c r="U34" i="2"/>
  <c r="T34" i="2"/>
  <c r="Q34" i="2"/>
  <c r="R34" i="2" s="1"/>
  <c r="P34" i="2"/>
  <c r="K34" i="2"/>
  <c r="U33" i="2"/>
  <c r="T33" i="2"/>
  <c r="P33" i="2"/>
  <c r="K33" i="2"/>
  <c r="S29" i="2"/>
  <c r="O29" i="2"/>
  <c r="N29" i="2"/>
  <c r="M29" i="2"/>
  <c r="L29" i="2"/>
  <c r="J29" i="2"/>
  <c r="I29" i="2"/>
  <c r="G29" i="2"/>
  <c r="E29" i="2"/>
  <c r="U28" i="2"/>
  <c r="T28" i="2"/>
  <c r="V28" i="2" s="1"/>
  <c r="P28" i="2"/>
  <c r="Q28" i="2" s="1"/>
  <c r="K28" i="2"/>
  <c r="R28" i="2" s="1"/>
  <c r="U27" i="2"/>
  <c r="T27" i="2"/>
  <c r="V27" i="2" s="1"/>
  <c r="P27" i="2"/>
  <c r="Q27" i="2" s="1"/>
  <c r="R27" i="2" s="1"/>
  <c r="K27" i="2"/>
  <c r="V26" i="2"/>
  <c r="U26" i="2"/>
  <c r="T26" i="2"/>
  <c r="Q26" i="2"/>
  <c r="R26" i="2" s="1"/>
  <c r="P26" i="2"/>
  <c r="K26" i="2"/>
  <c r="U25" i="2"/>
  <c r="T25" i="2"/>
  <c r="P25" i="2"/>
  <c r="Q25" i="2" s="1"/>
  <c r="K25" i="2"/>
  <c r="K29" i="2" s="1"/>
  <c r="S22" i="2"/>
  <c r="P22" i="2"/>
  <c r="O22" i="2"/>
  <c r="N22" i="2"/>
  <c r="M22" i="2"/>
  <c r="M66" i="2" s="1"/>
  <c r="L22" i="2"/>
  <c r="L66" i="2" s="1"/>
  <c r="J22" i="2"/>
  <c r="I22" i="2"/>
  <c r="I66" i="2" s="1"/>
  <c r="G22" i="2"/>
  <c r="E22" i="2"/>
  <c r="U21" i="2"/>
  <c r="T21" i="2"/>
  <c r="V21" i="2" s="1"/>
  <c r="P21" i="2"/>
  <c r="Q21" i="2" s="1"/>
  <c r="K21" i="2"/>
  <c r="R21" i="2" s="1"/>
  <c r="U20" i="2"/>
  <c r="T20" i="2"/>
  <c r="V20" i="2" s="1"/>
  <c r="P20" i="2"/>
  <c r="Q20" i="2" s="1"/>
  <c r="R20" i="2" s="1"/>
  <c r="K20" i="2"/>
  <c r="V19" i="2"/>
  <c r="U19" i="2"/>
  <c r="T19" i="2"/>
  <c r="Q19" i="2"/>
  <c r="R19" i="2" s="1"/>
  <c r="P19" i="2"/>
  <c r="K19" i="2"/>
  <c r="U18" i="2"/>
  <c r="V18" i="2" s="1"/>
  <c r="T18" i="2"/>
  <c r="P18" i="2"/>
  <c r="Q18" i="2" s="1"/>
  <c r="R18" i="2" s="1"/>
  <c r="K18" i="2"/>
  <c r="U17" i="2"/>
  <c r="T17" i="2"/>
  <c r="V17" i="2" s="1"/>
  <c r="P17" i="2"/>
  <c r="Q17" i="2" s="1"/>
  <c r="K17" i="2"/>
  <c r="U16" i="2"/>
  <c r="T16" i="2"/>
  <c r="V16" i="2" s="1"/>
  <c r="R16" i="2"/>
  <c r="P16" i="2"/>
  <c r="Q16" i="2" s="1"/>
  <c r="K16" i="2"/>
  <c r="V15" i="2"/>
  <c r="U15" i="2"/>
  <c r="T15" i="2"/>
  <c r="Q15" i="2"/>
  <c r="R15" i="2" s="1"/>
  <c r="P15" i="2"/>
  <c r="K15" i="2"/>
  <c r="U14" i="2"/>
  <c r="V14" i="2" s="1"/>
  <c r="T14" i="2"/>
  <c r="P14" i="2"/>
  <c r="Q14" i="2" s="1"/>
  <c r="R14" i="2" s="1"/>
  <c r="K14" i="2"/>
  <c r="U13" i="2"/>
  <c r="T13" i="2"/>
  <c r="V13" i="2" s="1"/>
  <c r="P13" i="2"/>
  <c r="Q13" i="2" s="1"/>
  <c r="K13" i="2"/>
  <c r="R13" i="2" s="1"/>
  <c r="U12" i="2"/>
  <c r="T12" i="2"/>
  <c r="V12" i="2" s="1"/>
  <c r="P12" i="2"/>
  <c r="Q12" i="2" s="1"/>
  <c r="K12" i="2"/>
  <c r="S9" i="2"/>
  <c r="S66" i="2" s="1"/>
  <c r="O9" i="2"/>
  <c r="N9" i="2"/>
  <c r="N66" i="2" s="1"/>
  <c r="M9" i="2"/>
  <c r="L9" i="2"/>
  <c r="K9" i="2"/>
  <c r="J9" i="2"/>
  <c r="J66" i="2" s="1"/>
  <c r="I9" i="2"/>
  <c r="G9" i="2"/>
  <c r="E9" i="2"/>
  <c r="E66" i="2" s="1"/>
  <c r="V8" i="2"/>
  <c r="U8" i="2"/>
  <c r="T8" i="2"/>
  <c r="T9" i="2" s="1"/>
  <c r="Q8" i="2"/>
  <c r="R8" i="2" s="1"/>
  <c r="P8" i="2"/>
  <c r="K8" i="2"/>
  <c r="U7" i="2"/>
  <c r="T7" i="2"/>
  <c r="P7" i="2"/>
  <c r="K7" i="2"/>
  <c r="S63" i="1"/>
  <c r="P63" i="1"/>
  <c r="O63" i="1"/>
  <c r="N63" i="1"/>
  <c r="M63" i="1"/>
  <c r="L63" i="1"/>
  <c r="L66" i="1" s="1"/>
  <c r="J63" i="1"/>
  <c r="I63" i="1"/>
  <c r="G63" i="1"/>
  <c r="E63" i="1"/>
  <c r="U62" i="1"/>
  <c r="U63" i="1" s="1"/>
  <c r="T62" i="1"/>
  <c r="V62" i="1" s="1"/>
  <c r="V63" i="1" s="1"/>
  <c r="P62" i="1"/>
  <c r="Q62" i="1" s="1"/>
  <c r="Q63" i="1" s="1"/>
  <c r="K62" i="1"/>
  <c r="K63" i="1" s="1"/>
  <c r="S59" i="1"/>
  <c r="O59" i="1"/>
  <c r="N59" i="1"/>
  <c r="M59" i="1"/>
  <c r="L59" i="1"/>
  <c r="J59" i="1"/>
  <c r="I59" i="1"/>
  <c r="H59" i="1"/>
  <c r="G59" i="1"/>
  <c r="E59" i="1"/>
  <c r="U58" i="1"/>
  <c r="T58" i="1"/>
  <c r="V58" i="1" s="1"/>
  <c r="P58" i="1"/>
  <c r="Q58" i="1" s="1"/>
  <c r="K58" i="1"/>
  <c r="R58" i="1" s="1"/>
  <c r="U57" i="1"/>
  <c r="T57" i="1"/>
  <c r="V57" i="1" s="1"/>
  <c r="R57" i="1"/>
  <c r="Q57" i="1"/>
  <c r="P57" i="1"/>
  <c r="K57" i="1"/>
  <c r="V56" i="1"/>
  <c r="U56" i="1"/>
  <c r="T56" i="1"/>
  <c r="Q56" i="1"/>
  <c r="R56" i="1" s="1"/>
  <c r="P56" i="1"/>
  <c r="K56" i="1"/>
  <c r="V55" i="1"/>
  <c r="R55" i="1"/>
  <c r="Q55" i="1"/>
  <c r="K55" i="1"/>
  <c r="U54" i="1"/>
  <c r="V54" i="1" s="1"/>
  <c r="T54" i="1"/>
  <c r="P54" i="1"/>
  <c r="Q54" i="1" s="1"/>
  <c r="K54" i="1"/>
  <c r="R54" i="1" s="1"/>
  <c r="U53" i="1"/>
  <c r="U59" i="1" s="1"/>
  <c r="T53" i="1"/>
  <c r="V53" i="1" s="1"/>
  <c r="V59" i="1" s="1"/>
  <c r="P53" i="1"/>
  <c r="Q53" i="1" s="1"/>
  <c r="Q59" i="1" s="1"/>
  <c r="K53" i="1"/>
  <c r="R53" i="1" s="1"/>
  <c r="R59" i="1" s="1"/>
  <c r="S50" i="1"/>
  <c r="O50" i="1"/>
  <c r="N50" i="1"/>
  <c r="M50" i="1"/>
  <c r="L50" i="1"/>
  <c r="J50" i="1"/>
  <c r="I50" i="1"/>
  <c r="H50" i="1"/>
  <c r="G50" i="1"/>
  <c r="G66" i="1" s="1"/>
  <c r="E50" i="1"/>
  <c r="U49" i="1"/>
  <c r="T49" i="1"/>
  <c r="V49" i="1" s="1"/>
  <c r="P49" i="1"/>
  <c r="Q49" i="1" s="1"/>
  <c r="K49" i="1"/>
  <c r="U48" i="1"/>
  <c r="T48" i="1"/>
  <c r="V48" i="1" s="1"/>
  <c r="R48" i="1"/>
  <c r="Q48" i="1"/>
  <c r="P48" i="1"/>
  <c r="K48" i="1"/>
  <c r="V47" i="1"/>
  <c r="U47" i="1"/>
  <c r="T47" i="1"/>
  <c r="Q47" i="1"/>
  <c r="R47" i="1" s="1"/>
  <c r="P47" i="1"/>
  <c r="K47" i="1"/>
  <c r="U46" i="1"/>
  <c r="V46" i="1" s="1"/>
  <c r="T46" i="1"/>
  <c r="P46" i="1"/>
  <c r="Q46" i="1" s="1"/>
  <c r="K46" i="1"/>
  <c r="E46" i="1"/>
  <c r="E68" i="1" s="1"/>
  <c r="U45" i="1"/>
  <c r="V45" i="1" s="1"/>
  <c r="T45" i="1"/>
  <c r="P45" i="1"/>
  <c r="Q45" i="1" s="1"/>
  <c r="K45" i="1"/>
  <c r="R45" i="1" s="1"/>
  <c r="U44" i="1"/>
  <c r="T44" i="1"/>
  <c r="V44" i="1" s="1"/>
  <c r="P44" i="1"/>
  <c r="Q44" i="1" s="1"/>
  <c r="K44" i="1"/>
  <c r="R44" i="1" s="1"/>
  <c r="U43" i="1"/>
  <c r="T43" i="1"/>
  <c r="V43" i="1" s="1"/>
  <c r="R43" i="1"/>
  <c r="Q43" i="1"/>
  <c r="P43" i="1"/>
  <c r="K43" i="1"/>
  <c r="V42" i="1"/>
  <c r="Q42" i="1"/>
  <c r="K42" i="1"/>
  <c r="R42" i="1" s="1"/>
  <c r="V41" i="1"/>
  <c r="U41" i="1"/>
  <c r="T41" i="1"/>
  <c r="Q41" i="1"/>
  <c r="R41" i="1" s="1"/>
  <c r="P41" i="1"/>
  <c r="K41" i="1"/>
  <c r="U40" i="1"/>
  <c r="V40" i="1" s="1"/>
  <c r="T40" i="1"/>
  <c r="P40" i="1"/>
  <c r="Q40" i="1" s="1"/>
  <c r="K40" i="1"/>
  <c r="U39" i="1"/>
  <c r="T39" i="1"/>
  <c r="V39" i="1" s="1"/>
  <c r="P39" i="1"/>
  <c r="Q39" i="1" s="1"/>
  <c r="K39" i="1"/>
  <c r="U38" i="1"/>
  <c r="T38" i="1"/>
  <c r="V38" i="1" s="1"/>
  <c r="R38" i="1"/>
  <c r="Q38" i="1"/>
  <c r="P38" i="1"/>
  <c r="K38" i="1"/>
  <c r="V37" i="1"/>
  <c r="U37" i="1"/>
  <c r="T37" i="1"/>
  <c r="Q37" i="1"/>
  <c r="R37" i="1" s="1"/>
  <c r="P37" i="1"/>
  <c r="K37" i="1"/>
  <c r="U36" i="1"/>
  <c r="V36" i="1" s="1"/>
  <c r="T36" i="1"/>
  <c r="P36" i="1"/>
  <c r="Q36" i="1" s="1"/>
  <c r="K36" i="1"/>
  <c r="U35" i="1"/>
  <c r="T35" i="1"/>
  <c r="V35" i="1" s="1"/>
  <c r="P35" i="1"/>
  <c r="Q35" i="1" s="1"/>
  <c r="K35" i="1"/>
  <c r="U34" i="1"/>
  <c r="T34" i="1"/>
  <c r="V34" i="1" s="1"/>
  <c r="R34" i="1"/>
  <c r="Q34" i="1"/>
  <c r="P34" i="1"/>
  <c r="K34" i="1"/>
  <c r="V33" i="1"/>
  <c r="U33" i="1"/>
  <c r="U50" i="1" s="1"/>
  <c r="T33" i="1"/>
  <c r="Q33" i="1"/>
  <c r="R33" i="1" s="1"/>
  <c r="P33" i="1"/>
  <c r="K33" i="1"/>
  <c r="S29" i="1"/>
  <c r="O29" i="1"/>
  <c r="N29" i="1"/>
  <c r="M29" i="1"/>
  <c r="L29" i="1"/>
  <c r="J29" i="1"/>
  <c r="I29" i="1"/>
  <c r="G29" i="1"/>
  <c r="E29" i="1"/>
  <c r="U28" i="1"/>
  <c r="V28" i="1" s="1"/>
  <c r="T28" i="1"/>
  <c r="P28" i="1"/>
  <c r="Q28" i="1" s="1"/>
  <c r="K28" i="1"/>
  <c r="R28" i="1" s="1"/>
  <c r="U27" i="1"/>
  <c r="T27" i="1"/>
  <c r="V27" i="1" s="1"/>
  <c r="P27" i="1"/>
  <c r="Q27" i="1" s="1"/>
  <c r="K27" i="1"/>
  <c r="R27" i="1" s="1"/>
  <c r="U26" i="1"/>
  <c r="T26" i="1"/>
  <c r="T29" i="1" s="1"/>
  <c r="R26" i="1"/>
  <c r="Q26" i="1"/>
  <c r="P26" i="1"/>
  <c r="K26" i="1"/>
  <c r="V25" i="1"/>
  <c r="U25" i="1"/>
  <c r="T25" i="1"/>
  <c r="Q25" i="1"/>
  <c r="Q29" i="1" s="1"/>
  <c r="P25" i="1"/>
  <c r="P29" i="1" s="1"/>
  <c r="K25" i="1"/>
  <c r="K29" i="1" s="1"/>
  <c r="S22" i="1"/>
  <c r="O22" i="1"/>
  <c r="N22" i="1"/>
  <c r="M22" i="1"/>
  <c r="M66" i="1" s="1"/>
  <c r="L22" i="1"/>
  <c r="J22" i="1"/>
  <c r="I22" i="1"/>
  <c r="I66" i="1" s="1"/>
  <c r="G22" i="1"/>
  <c r="E22" i="1"/>
  <c r="U21" i="1"/>
  <c r="V21" i="1" s="1"/>
  <c r="T21" i="1"/>
  <c r="P21" i="1"/>
  <c r="Q21" i="1" s="1"/>
  <c r="K21" i="1"/>
  <c r="R21" i="1" s="1"/>
  <c r="U20" i="1"/>
  <c r="T20" i="1"/>
  <c r="V20" i="1" s="1"/>
  <c r="P20" i="1"/>
  <c r="Q20" i="1" s="1"/>
  <c r="K20" i="1"/>
  <c r="R20" i="1" s="1"/>
  <c r="U19" i="1"/>
  <c r="T19" i="1"/>
  <c r="V19" i="1" s="1"/>
  <c r="R19" i="1"/>
  <c r="Q19" i="1"/>
  <c r="P19" i="1"/>
  <c r="K19" i="1"/>
  <c r="V18" i="1"/>
  <c r="U18" i="1"/>
  <c r="T18" i="1"/>
  <c r="Q18" i="1"/>
  <c r="R18" i="1" s="1"/>
  <c r="P18" i="1"/>
  <c r="K18" i="1"/>
  <c r="U17" i="1"/>
  <c r="V17" i="1" s="1"/>
  <c r="T17" i="1"/>
  <c r="P17" i="1"/>
  <c r="Q17" i="1" s="1"/>
  <c r="K17" i="1"/>
  <c r="R17" i="1" s="1"/>
  <c r="U16" i="1"/>
  <c r="T16" i="1"/>
  <c r="V16" i="1" s="1"/>
  <c r="P16" i="1"/>
  <c r="Q16" i="1" s="1"/>
  <c r="K16" i="1"/>
  <c r="R16" i="1" s="1"/>
  <c r="U15" i="1"/>
  <c r="T15" i="1"/>
  <c r="V15" i="1" s="1"/>
  <c r="R15" i="1"/>
  <c r="Q15" i="1"/>
  <c r="P15" i="1"/>
  <c r="K15" i="1"/>
  <c r="V14" i="1"/>
  <c r="U14" i="1"/>
  <c r="T14" i="1"/>
  <c r="Q14" i="1"/>
  <c r="R14" i="1" s="1"/>
  <c r="P14" i="1"/>
  <c r="K14" i="1"/>
  <c r="U13" i="1"/>
  <c r="U22" i="1" s="1"/>
  <c r="T13" i="1"/>
  <c r="P13" i="1"/>
  <c r="Q13" i="1" s="1"/>
  <c r="K13" i="1"/>
  <c r="R13" i="1" s="1"/>
  <c r="U12" i="1"/>
  <c r="T12" i="1"/>
  <c r="T22" i="1" s="1"/>
  <c r="P12" i="1"/>
  <c r="P22" i="1" s="1"/>
  <c r="K12" i="1"/>
  <c r="S9" i="1"/>
  <c r="S66" i="1" s="1"/>
  <c r="P9" i="1"/>
  <c r="O9" i="1"/>
  <c r="O66" i="1" s="1"/>
  <c r="N9" i="1"/>
  <c r="N66" i="1" s="1"/>
  <c r="M9" i="1"/>
  <c r="L9" i="1"/>
  <c r="K9" i="1"/>
  <c r="J9" i="1"/>
  <c r="J66" i="1" s="1"/>
  <c r="I9" i="1"/>
  <c r="G9" i="1"/>
  <c r="E9" i="1"/>
  <c r="E66" i="1" s="1"/>
  <c r="U8" i="1"/>
  <c r="T8" i="1"/>
  <c r="V8" i="1" s="1"/>
  <c r="R8" i="1"/>
  <c r="Q8" i="1"/>
  <c r="P8" i="1"/>
  <c r="K8" i="1"/>
  <c r="V7" i="1"/>
  <c r="U7" i="1"/>
  <c r="U9" i="1" s="1"/>
  <c r="T7" i="1"/>
  <c r="Q7" i="1"/>
  <c r="R7" i="1" s="1"/>
  <c r="R9" i="1" s="1"/>
  <c r="P7" i="1"/>
  <c r="K7" i="1"/>
  <c r="V22" i="2" l="1"/>
  <c r="T63" i="2"/>
  <c r="O66" i="2"/>
  <c r="K22" i="2"/>
  <c r="K66" i="2" s="1"/>
  <c r="U22" i="2"/>
  <c r="R17" i="2"/>
  <c r="G66" i="2"/>
  <c r="R49" i="2"/>
  <c r="T29" i="2"/>
  <c r="K59" i="2"/>
  <c r="U9" i="2"/>
  <c r="V7" i="2"/>
  <c r="V9" i="2" s="1"/>
  <c r="Q22" i="2"/>
  <c r="T22" i="2"/>
  <c r="U29" i="2"/>
  <c r="V25" i="2"/>
  <c r="V29" i="2" s="1"/>
  <c r="P29" i="2"/>
  <c r="P50" i="2"/>
  <c r="Q33" i="2"/>
  <c r="R45" i="2"/>
  <c r="K50" i="2"/>
  <c r="T59" i="2"/>
  <c r="V53" i="2"/>
  <c r="V59" i="2" s="1"/>
  <c r="K63" i="2"/>
  <c r="R62" i="2"/>
  <c r="R63" i="2" s="1"/>
  <c r="P9" i="2"/>
  <c r="P66" i="2" s="1"/>
  <c r="Q7" i="2"/>
  <c r="Q29" i="2"/>
  <c r="R25" i="2"/>
  <c r="R29" i="2" s="1"/>
  <c r="V33" i="2"/>
  <c r="V50" i="2" s="1"/>
  <c r="U50" i="2"/>
  <c r="R12" i="2"/>
  <c r="R22" i="2" s="1"/>
  <c r="R40" i="2"/>
  <c r="R58" i="2"/>
  <c r="Q53" i="2"/>
  <c r="Q59" i="2" s="1"/>
  <c r="T50" i="2"/>
  <c r="E69" i="1"/>
  <c r="F69" i="1" s="1"/>
  <c r="F68" i="1"/>
  <c r="F70" i="1" s="1"/>
  <c r="V9" i="1"/>
  <c r="R35" i="1"/>
  <c r="R50" i="1" s="1"/>
  <c r="R36" i="1"/>
  <c r="R39" i="1"/>
  <c r="R40" i="1"/>
  <c r="R46" i="1"/>
  <c r="R49" i="1"/>
  <c r="V50" i="1"/>
  <c r="U29" i="1"/>
  <c r="U66" i="1" s="1"/>
  <c r="K50" i="1"/>
  <c r="K59" i="1"/>
  <c r="T63" i="1"/>
  <c r="V13" i="1"/>
  <c r="R25" i="1"/>
  <c r="R29" i="1" s="1"/>
  <c r="P50" i="1"/>
  <c r="P66" i="1" s="1"/>
  <c r="T50" i="1"/>
  <c r="P59" i="1"/>
  <c r="T59" i="1"/>
  <c r="Q9" i="1"/>
  <c r="Q12" i="1"/>
  <c r="Q22" i="1" s="1"/>
  <c r="V12" i="1"/>
  <c r="V22" i="1" s="1"/>
  <c r="K22" i="1"/>
  <c r="K66" i="1" s="1"/>
  <c r="Q50" i="1"/>
  <c r="T9" i="1"/>
  <c r="V26" i="1"/>
  <c r="V29" i="1" s="1"/>
  <c r="R62" i="1"/>
  <c r="R63" i="1" s="1"/>
  <c r="R53" i="2" l="1"/>
  <c r="R59" i="2" s="1"/>
  <c r="V66" i="2"/>
  <c r="T66" i="2"/>
  <c r="Q9" i="2"/>
  <c r="Q66" i="2" s="1"/>
  <c r="R7" i="2"/>
  <c r="R9" i="2" s="1"/>
  <c r="Q50" i="2"/>
  <c r="R33" i="2"/>
  <c r="R50" i="2" s="1"/>
  <c r="U66" i="2"/>
  <c r="Q66" i="1"/>
  <c r="T66" i="1"/>
  <c r="R12" i="1"/>
  <c r="R22" i="1" s="1"/>
  <c r="R66" i="1" s="1"/>
  <c r="V66" i="1"/>
  <c r="R66" i="2" l="1"/>
</calcChain>
</file>

<file path=xl/sharedStrings.xml><?xml version="1.0" encoding="utf-8"?>
<sst xmlns="http://schemas.openxmlformats.org/spreadsheetml/2006/main" count="340" uniqueCount="149">
  <si>
    <t>1RA MARZO   2020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</si>
  <si>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</si>
  <si>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</si>
  <si>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</si>
  <si>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</si>
  <si>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</si>
  <si>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</si>
  <si>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</si>
  <si>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</si>
  <si>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</si>
  <si>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</si>
  <si>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</si>
  <si>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</si>
  <si>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</si>
  <si>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</si>
  <si>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</si>
  <si>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</si>
  <si>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</si>
  <si>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</si>
  <si>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</si>
  <si>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</si>
  <si>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</si>
  <si>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</si>
  <si>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</si>
  <si>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</si>
  <si>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</si>
  <si>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</si>
  <si>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DG02</t>
  </si>
  <si>
    <t>Lopez Aranda Lisette Amparo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</si>
  <si>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</si>
  <si>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</si>
  <si>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</si>
  <si>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</si>
  <si>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</si>
  <si>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</si>
  <si>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</si>
  <si>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</si>
  <si>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Pamela de Jesus Chavez Paz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</si>
  <si>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</si>
  <si>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</si>
  <si>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</si>
  <si>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</si>
  <si>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</si>
  <si>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</si>
  <si>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</si>
  <si>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</si>
  <si>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</si>
  <si>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</si>
  <si>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</si>
  <si>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</si>
  <si>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</si>
  <si>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</si>
  <si>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</si>
  <si>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</si>
  <si>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JA39</t>
  </si>
  <si>
    <t xml:space="preserve">Rios Ramos Dulce Maria Paulina 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</si>
  <si>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</si>
  <si>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</si>
  <si>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</si>
  <si>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</si>
  <si>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</si>
  <si>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</si>
  <si>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</si>
  <si>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</si>
  <si>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</si>
  <si>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</si>
  <si>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</si>
  <si>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</si>
  <si>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</si>
  <si>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</si>
  <si>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</si>
  <si>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</si>
  <si>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</si>
  <si>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</si>
  <si>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</si>
  <si>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</si>
  <si>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</si>
  <si>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</si>
  <si>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</si>
  <si>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</si>
  <si>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</si>
  <si>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</si>
  <si>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</si>
  <si>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</si>
  <si>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</si>
  <si>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</si>
  <si>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</si>
  <si>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</si>
  <si>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</si>
  <si>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</si>
  <si>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</si>
  <si>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</si>
  <si>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</si>
  <si>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González Cruz Fabiola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</si>
  <si>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</si>
  <si>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</si>
  <si>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</si>
  <si>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</si>
  <si>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</si>
  <si>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</si>
  <si>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</si>
  <si>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</si>
  <si>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</si>
  <si>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</si>
  <si>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</si>
  <si>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</si>
  <si>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</si>
  <si>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</si>
  <si>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</si>
  <si>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</si>
  <si>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</si>
  <si>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</si>
  <si>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</si>
  <si>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</si>
  <si>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</si>
  <si>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</si>
  <si>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 xml:space="preserve">Garcia Guzman Jorge Daniel 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</si>
  <si>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</si>
  <si>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</si>
  <si>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</si>
  <si>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</si>
  <si>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</si>
  <si>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</si>
  <si>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</si>
  <si>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</si>
  <si>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</si>
  <si>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</si>
  <si>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</si>
  <si>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</si>
  <si>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</si>
  <si>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</si>
  <si>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</si>
  <si>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</si>
  <si>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</si>
  <si>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</si>
  <si>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</si>
  <si>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</si>
  <si>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</si>
  <si>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</si>
  <si>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</si>
  <si>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 xml:space="preserve">Marisol Valdez Becerra 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</si>
  <si>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</si>
  <si>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</si>
  <si>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</si>
  <si>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</si>
  <si>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</si>
  <si>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</si>
  <si>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</si>
  <si>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MARZO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</si>
</sst>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2" xfId="0" applyFont="1" applyBorder="1"/>
    <xf numFmtId="4" fontId="2" fillId="0" borderId="10" xfId="0" applyNumberFormat="1" applyFont="1" applyBorder="1"/>
    <xf numFmtId="4" fontId="2" fillId="0" borderId="12" xfId="0" applyNumberFormat="1" applyFont="1" applyBorder="1"/>
    <xf numFmtId="0" fontId="2" fillId="0" borderId="0" xfId="0" applyFont="1" applyAlignment="1">
      <alignment horizontal="center"/>
    </xf>
    <xf numFmtId="4" fontId="2" fillId="3" borderId="0" xfId="0" applyNumberFormat="1" applyFont="1" applyFill="1"/>
    <xf numFmtId="4" fontId="2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2" fillId="6" borderId="0" xfId="0" applyNumberFormat="1" applyFont="1" applyFill="1"/>
    <xf numFmtId="44" fontId="2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4" fontId="13" fillId="7" borderId="0" xfId="1" applyFont="1" applyFill="1"/>
    <xf numFmtId="4" fontId="14" fillId="0" borderId="0" xfId="0" applyNumberFormat="1" applyFont="1"/>
    <xf numFmtId="4" fontId="10" fillId="0" borderId="0" xfId="1" applyNumberFormat="1" applyFont="1" applyAlignment="1">
      <alignment horizontal="center"/>
    </xf>
    <xf numFmtId="4" fontId="2" fillId="0" borderId="0" xfId="1" applyNumberFormat="1" applyFont="1"/>
    <xf numFmtId="4" fontId="2" fillId="8" borderId="0" xfId="0" applyNumberFormat="1" applyFont="1" applyFill="1"/>
    <xf numFmtId="2" fontId="2" fillId="0" borderId="0" xfId="0" applyNumberFormat="1" applyFont="1"/>
    <xf numFmtId="4" fontId="2" fillId="6" borderId="0" xfId="0" applyNumberFormat="1" applyFont="1" applyFill="1"/>
    <xf numFmtId="4" fontId="9" fillId="9" borderId="0" xfId="0" applyNumberFormat="1" applyFont="1" applyFill="1"/>
    <xf numFmtId="4" fontId="15" fillId="8" borderId="0" xfId="0" applyNumberFormat="1" applyFont="1" applyFill="1"/>
    <xf numFmtId="4" fontId="16" fillId="5" borderId="0" xfId="0" applyNumberFormat="1" applyFont="1" applyFill="1"/>
    <xf numFmtId="4" fontId="9" fillId="4" borderId="0" xfId="0" applyNumberFormat="1" applyFont="1" applyFill="1"/>
    <xf numFmtId="0" fontId="0" fillId="0" borderId="0" xfId="0" applyAlignment="1">
      <alignment wrapText="1"/>
    </xf>
    <xf numFmtId="4" fontId="17" fillId="0" borderId="0" xfId="1" applyNumberFormat="1" applyFont="1"/>
    <xf numFmtId="4" fontId="4" fillId="0" borderId="0" xfId="1" applyNumberFormat="1" applyFont="1"/>
    <xf numFmtId="44" fontId="17" fillId="0" borderId="0" xfId="1" applyFont="1"/>
    <xf numFmtId="0" fontId="14" fillId="0" borderId="0" xfId="0" applyFont="1"/>
    <xf numFmtId="0" fontId="13" fillId="0" borderId="0" xfId="0" applyFont="1" applyAlignment="1">
      <alignment horizontal="right"/>
    </xf>
    <xf numFmtId="4" fontId="13" fillId="10" borderId="0" xfId="0" applyNumberFormat="1" applyFont="1" applyFill="1"/>
    <xf numFmtId="4" fontId="13" fillId="0" borderId="0" xfId="0" applyNumberFormat="1" applyFont="1"/>
    <xf numFmtId="4" fontId="18" fillId="0" borderId="0" xfId="0" applyNumberFormat="1" applyFont="1"/>
    <xf numFmtId="4" fontId="13" fillId="3" borderId="13" xfId="0" applyNumberFormat="1" applyFont="1" applyFill="1" applyBorder="1"/>
    <xf numFmtId="4" fontId="13" fillId="4" borderId="13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1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3</xdr:col>
      <xdr:colOff>129837</xdr:colOff>
      <xdr:row>4</xdr:row>
      <xdr:rowOff>33057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1488524-3E10-40BC-A980-300B5CFE1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3</xdr:col>
      <xdr:colOff>129837</xdr:colOff>
      <xdr:row>4</xdr:row>
      <xdr:rowOff>33057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046BE04-A60E-43F3-A4A6-2A63402A9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workbookViewId="0">
      <selection sqref="A1:V79"/>
    </sheetView>
  </sheetViews>
  <sheetFormatPr baseColWidth="10" defaultRowHeight="14.25" x14ac:dyDescent="0.2"/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1"/>
    </row>
    <row r="2" spans="1:2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1"/>
      <c r="V2" s="1"/>
    </row>
    <row r="3" spans="1:22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1"/>
      <c r="T3" s="1"/>
      <c r="U3" s="1"/>
      <c r="V3" s="1"/>
    </row>
    <row r="4" spans="1:22" ht="18.75" x14ac:dyDescent="0.25">
      <c r="A4" s="1"/>
      <c r="B4" s="57" t="s">
        <v>0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56.25" x14ac:dyDescent="0.2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8" t="s">
        <v>9</v>
      </c>
      <c r="K5" s="8" t="s">
        <v>10</v>
      </c>
      <c r="L5" s="14" t="s">
        <v>11</v>
      </c>
      <c r="M5" s="10" t="s">
        <v>12</v>
      </c>
      <c r="N5" s="10" t="s">
        <v>13</v>
      </c>
      <c r="O5" s="15" t="s">
        <v>14</v>
      </c>
      <c r="P5" s="16" t="s">
        <v>15</v>
      </c>
      <c r="Q5" s="17" t="s">
        <v>16</v>
      </c>
      <c r="R5" s="18" t="s">
        <v>17</v>
      </c>
      <c r="S5" s="14" t="s">
        <v>18</v>
      </c>
      <c r="T5" s="14" t="s">
        <v>19</v>
      </c>
      <c r="U5" s="19" t="s">
        <v>20</v>
      </c>
      <c r="V5" s="19" t="s">
        <v>21</v>
      </c>
    </row>
    <row r="6" spans="1:22" ht="15.75" x14ac:dyDescent="0.25">
      <c r="A6" s="1"/>
      <c r="B6" s="20" t="s">
        <v>22</v>
      </c>
      <c r="C6" s="21" t="s">
        <v>23</v>
      </c>
      <c r="D6" s="21"/>
      <c r="E6" s="22"/>
      <c r="F6" s="3"/>
      <c r="G6" s="23"/>
      <c r="H6" s="3"/>
      <c r="I6" s="22"/>
      <c r="J6" s="22"/>
      <c r="K6" s="22"/>
      <c r="L6" s="3"/>
      <c r="M6" s="3"/>
      <c r="N6" s="3"/>
      <c r="O6" s="22"/>
      <c r="P6" s="3"/>
      <c r="Q6" s="22"/>
      <c r="R6" s="4"/>
      <c r="S6" s="1"/>
      <c r="T6" s="1"/>
      <c r="U6" s="1"/>
      <c r="V6" s="1"/>
    </row>
    <row r="7" spans="1:22" ht="21" x14ac:dyDescent="0.35">
      <c r="A7" s="1"/>
      <c r="B7" s="1" t="s">
        <v>24</v>
      </c>
      <c r="C7" s="2" t="s">
        <v>25</v>
      </c>
      <c r="D7" s="1" t="s">
        <v>26</v>
      </c>
      <c r="E7" s="3">
        <v>24148.799999999999</v>
      </c>
      <c r="F7" s="24">
        <v>15</v>
      </c>
      <c r="G7" s="25">
        <v>5036</v>
      </c>
      <c r="H7" s="3"/>
      <c r="I7" s="3"/>
      <c r="J7" s="3"/>
      <c r="K7" s="3">
        <f>E7+-I7</f>
        <v>24148.799999999999</v>
      </c>
      <c r="L7" s="3">
        <v>0</v>
      </c>
      <c r="M7" s="3"/>
      <c r="N7" s="3">
        <v>5127.58</v>
      </c>
      <c r="O7" s="3">
        <v>-0.09</v>
      </c>
      <c r="P7" s="26">
        <f>ROUND(E7*0.115,2)</f>
        <v>2777.11</v>
      </c>
      <c r="Q7" s="3">
        <f>SUM(N7:P7)+G7</f>
        <v>12940.6</v>
      </c>
      <c r="R7" s="27">
        <f>K7-Q7</f>
        <v>11208.199999999999</v>
      </c>
      <c r="S7" s="28">
        <v>895.49</v>
      </c>
      <c r="T7" s="3">
        <f>+E7*17.5%+E7*3%</f>
        <v>4950.5039999999999</v>
      </c>
      <c r="U7" s="29">
        <f>ROUND(+E7*2%,2)</f>
        <v>482.98</v>
      </c>
      <c r="V7" s="30">
        <f>SUM(S7:U7)</f>
        <v>6328.9740000000002</v>
      </c>
    </row>
    <row r="8" spans="1:22" ht="21" x14ac:dyDescent="0.35">
      <c r="A8" s="1"/>
      <c r="B8" s="1" t="s">
        <v>27</v>
      </c>
      <c r="C8" s="2" t="s">
        <v>28</v>
      </c>
      <c r="D8" s="1" t="s">
        <v>29</v>
      </c>
      <c r="E8" s="3">
        <v>6705.32</v>
      </c>
      <c r="F8" s="24">
        <v>15</v>
      </c>
      <c r="G8" s="3"/>
      <c r="H8" s="3"/>
      <c r="I8" s="31"/>
      <c r="J8" s="3"/>
      <c r="K8" s="3">
        <f>E8+-I8</f>
        <v>6705.32</v>
      </c>
      <c r="L8" s="3">
        <v>0</v>
      </c>
      <c r="M8" s="3"/>
      <c r="N8" s="3">
        <v>794</v>
      </c>
      <c r="O8" s="3">
        <v>0.01</v>
      </c>
      <c r="P8" s="26">
        <f>ROUND(E8*0.115,2)</f>
        <v>771.11</v>
      </c>
      <c r="Q8" s="3">
        <f>SUM(N8:P8)+G8</f>
        <v>1565.12</v>
      </c>
      <c r="R8" s="27">
        <f>K8-Q8</f>
        <v>5140.2</v>
      </c>
      <c r="S8" s="28">
        <v>403.31</v>
      </c>
      <c r="T8" s="3">
        <f>+E8*17.5%+E8*3%</f>
        <v>1374.5905999999998</v>
      </c>
      <c r="U8" s="29">
        <f>ROUND(+E8*2%,2)</f>
        <v>134.11000000000001</v>
      </c>
      <c r="V8" s="30">
        <f>SUM(S8:U8)</f>
        <v>1912.0105999999996</v>
      </c>
    </row>
    <row r="9" spans="1:22" ht="18.75" x14ac:dyDescent="0.3">
      <c r="A9" s="1"/>
      <c r="B9" s="32" t="s">
        <v>30</v>
      </c>
      <c r="C9" s="33"/>
      <c r="D9" s="34"/>
      <c r="E9" s="35">
        <f>SUM(E7:E8)</f>
        <v>30854.12</v>
      </c>
      <c r="F9" s="35"/>
      <c r="G9" s="35">
        <f>+G8+G7</f>
        <v>5036</v>
      </c>
      <c r="H9" s="35"/>
      <c r="I9" s="35">
        <f t="shared" ref="I9:J9" si="0">SUM(I7:I8)</f>
        <v>0</v>
      </c>
      <c r="J9" s="35">
        <f t="shared" si="0"/>
        <v>0</v>
      </c>
      <c r="K9" s="35">
        <f>SUM(K7:K8)</f>
        <v>30854.12</v>
      </c>
      <c r="L9" s="35">
        <f t="shared" ref="L9:V9" si="1">SUM(L7:L8)</f>
        <v>0</v>
      </c>
      <c r="M9" s="35">
        <f t="shared" si="1"/>
        <v>0</v>
      </c>
      <c r="N9" s="35">
        <f t="shared" si="1"/>
        <v>5921.58</v>
      </c>
      <c r="O9" s="35">
        <f t="shared" si="1"/>
        <v>-0.08</v>
      </c>
      <c r="P9" s="35">
        <f>SUM(P7:P8)</f>
        <v>3548.2200000000003</v>
      </c>
      <c r="Q9" s="35">
        <f t="shared" si="1"/>
        <v>14505.720000000001</v>
      </c>
      <c r="R9" s="35">
        <f>SUM(R7:R8)</f>
        <v>16348.399999999998</v>
      </c>
      <c r="S9" s="35">
        <f t="shared" si="1"/>
        <v>1298.8</v>
      </c>
      <c r="T9" s="35">
        <f t="shared" si="1"/>
        <v>6325.0945999999994</v>
      </c>
      <c r="U9" s="35">
        <f t="shared" si="1"/>
        <v>617.09</v>
      </c>
      <c r="V9" s="35">
        <f t="shared" si="1"/>
        <v>8240.9845999999998</v>
      </c>
    </row>
    <row r="10" spans="1:22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6"/>
      <c r="S10" s="1"/>
      <c r="T10" s="1"/>
      <c r="U10" s="1"/>
      <c r="V10" s="1"/>
    </row>
    <row r="11" spans="1:22" ht="18.75" x14ac:dyDescent="0.3">
      <c r="A11" s="1"/>
      <c r="B11" s="20" t="s">
        <v>31</v>
      </c>
      <c r="C11" s="33" t="s">
        <v>32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6"/>
      <c r="S11" s="1"/>
      <c r="T11" s="1"/>
      <c r="U11" s="1"/>
      <c r="V11" s="1"/>
    </row>
    <row r="12" spans="1:22" ht="21" x14ac:dyDescent="0.35">
      <c r="A12" s="1"/>
      <c r="B12" s="1" t="s">
        <v>33</v>
      </c>
      <c r="C12" s="2" t="s">
        <v>34</v>
      </c>
      <c r="D12" s="1" t="s">
        <v>35</v>
      </c>
      <c r="E12" s="3">
        <v>13520</v>
      </c>
      <c r="F12" s="24">
        <v>15</v>
      </c>
      <c r="G12" s="25">
        <v>2535</v>
      </c>
      <c r="H12" s="3"/>
      <c r="I12" s="3"/>
      <c r="J12" s="3"/>
      <c r="K12" s="3">
        <f>E12+-I12</f>
        <v>13520</v>
      </c>
      <c r="L12" s="3">
        <v>0</v>
      </c>
      <c r="M12" s="3"/>
      <c r="N12" s="3">
        <v>2283.5500000000002</v>
      </c>
      <c r="O12" s="3">
        <v>-0.15</v>
      </c>
      <c r="P12" s="26">
        <f t="shared" ref="P12:P21" si="2">ROUND(E12*0.115,2)</f>
        <v>1554.8</v>
      </c>
      <c r="Q12" s="3">
        <f t="shared" ref="Q12:Q21" si="3">SUM(N12:P12)+G12</f>
        <v>6373.2</v>
      </c>
      <c r="R12" s="27">
        <f t="shared" ref="R12:R21" si="4">K12-Q12</f>
        <v>7146.8</v>
      </c>
      <c r="S12" s="28">
        <v>595.59</v>
      </c>
      <c r="T12" s="3">
        <f t="shared" ref="T12:T21" si="5">ROUND(+E12*17.5%,2)+ROUND(E12*3%,2)</f>
        <v>2771.6</v>
      </c>
      <c r="U12" s="29">
        <f t="shared" ref="U12:U21" si="6">ROUND(+E12*2%,2)</f>
        <v>270.39999999999998</v>
      </c>
      <c r="V12" s="30">
        <f t="shared" ref="V12:V21" si="7">SUM(S12:U12)</f>
        <v>3637.59</v>
      </c>
    </row>
    <row r="13" spans="1:22" ht="21" x14ac:dyDescent="0.35">
      <c r="A13" s="1"/>
      <c r="B13" s="1" t="s">
        <v>36</v>
      </c>
      <c r="C13" s="2" t="s">
        <v>37</v>
      </c>
      <c r="D13" s="1" t="s">
        <v>38</v>
      </c>
      <c r="E13" s="3">
        <v>7513.82</v>
      </c>
      <c r="F13" s="24">
        <v>15</v>
      </c>
      <c r="G13" s="3"/>
      <c r="H13" s="3"/>
      <c r="I13" s="37"/>
      <c r="J13" s="38"/>
      <c r="K13" s="3">
        <f t="shared" ref="K13:K21" si="8">E13+-I13</f>
        <v>7513.82</v>
      </c>
      <c r="L13" s="3">
        <v>0</v>
      </c>
      <c r="M13" s="3"/>
      <c r="N13" s="3">
        <v>966.73</v>
      </c>
      <c r="O13" s="3">
        <v>0</v>
      </c>
      <c r="P13" s="26">
        <f t="shared" si="2"/>
        <v>864.09</v>
      </c>
      <c r="Q13" s="3">
        <f t="shared" si="3"/>
        <v>1830.8200000000002</v>
      </c>
      <c r="R13" s="27">
        <f t="shared" si="4"/>
        <v>5683</v>
      </c>
      <c r="S13" s="28">
        <v>426.12</v>
      </c>
      <c r="T13" s="3">
        <f t="shared" si="5"/>
        <v>1540.3300000000002</v>
      </c>
      <c r="U13" s="29">
        <f t="shared" si="6"/>
        <v>150.28</v>
      </c>
      <c r="V13" s="30">
        <f t="shared" si="7"/>
        <v>2116.7300000000005</v>
      </c>
    </row>
    <row r="14" spans="1:22" ht="21" x14ac:dyDescent="0.35">
      <c r="A14" s="1"/>
      <c r="B14" s="1" t="s">
        <v>39</v>
      </c>
      <c r="C14" s="2" t="s">
        <v>40</v>
      </c>
      <c r="D14" s="1" t="s">
        <v>41</v>
      </c>
      <c r="E14" s="3">
        <v>7513.82</v>
      </c>
      <c r="F14" s="24">
        <v>15</v>
      </c>
      <c r="G14" s="39"/>
      <c r="H14" s="3"/>
      <c r="I14" s="37">
        <v>3.58</v>
      </c>
      <c r="J14" s="38"/>
      <c r="K14" s="3">
        <f t="shared" si="8"/>
        <v>7510.24</v>
      </c>
      <c r="L14" s="3">
        <v>0</v>
      </c>
      <c r="M14" s="3"/>
      <c r="N14" s="3">
        <v>966.73</v>
      </c>
      <c r="O14" s="3">
        <v>0.02</v>
      </c>
      <c r="P14" s="26">
        <f t="shared" si="2"/>
        <v>864.09</v>
      </c>
      <c r="Q14" s="3">
        <f t="shared" si="3"/>
        <v>1830.8400000000001</v>
      </c>
      <c r="R14" s="27">
        <f t="shared" si="4"/>
        <v>5679.4</v>
      </c>
      <c r="S14" s="28">
        <v>426.12</v>
      </c>
      <c r="T14" s="3">
        <f t="shared" si="5"/>
        <v>1540.3300000000002</v>
      </c>
      <c r="U14" s="29">
        <f t="shared" si="6"/>
        <v>150.28</v>
      </c>
      <c r="V14" s="30">
        <f t="shared" si="7"/>
        <v>2116.7300000000005</v>
      </c>
    </row>
    <row r="15" spans="1:22" ht="21" x14ac:dyDescent="0.35">
      <c r="A15" s="1"/>
      <c r="B15" s="1" t="s">
        <v>42</v>
      </c>
      <c r="C15" s="2" t="s">
        <v>43</v>
      </c>
      <c r="D15" s="1" t="s">
        <v>44</v>
      </c>
      <c r="E15" s="3">
        <v>7989.28</v>
      </c>
      <c r="F15" s="24">
        <v>15</v>
      </c>
      <c r="G15" s="3"/>
      <c r="H15" s="3"/>
      <c r="I15" s="37">
        <v>5.07</v>
      </c>
      <c r="J15" s="3"/>
      <c r="K15" s="3">
        <f t="shared" si="8"/>
        <v>7984.21</v>
      </c>
      <c r="L15" s="3">
        <v>0</v>
      </c>
      <c r="M15" s="3"/>
      <c r="N15" s="3">
        <v>1068.3</v>
      </c>
      <c r="O15" s="3">
        <v>-0.06</v>
      </c>
      <c r="P15" s="26">
        <f t="shared" si="2"/>
        <v>918.77</v>
      </c>
      <c r="Q15" s="3">
        <f t="shared" si="3"/>
        <v>1987.01</v>
      </c>
      <c r="R15" s="27">
        <f t="shared" si="4"/>
        <v>5997.2</v>
      </c>
      <c r="S15" s="28">
        <v>439.53</v>
      </c>
      <c r="T15" s="3">
        <f t="shared" si="5"/>
        <v>1637.8</v>
      </c>
      <c r="U15" s="29">
        <f t="shared" si="6"/>
        <v>159.79</v>
      </c>
      <c r="V15" s="30">
        <f t="shared" si="7"/>
        <v>2237.12</v>
      </c>
    </row>
    <row r="16" spans="1:22" ht="21" x14ac:dyDescent="0.35">
      <c r="A16" s="1"/>
      <c r="B16" s="1" t="s">
        <v>45</v>
      </c>
      <c r="C16" s="2" t="s">
        <v>46</v>
      </c>
      <c r="D16" s="1" t="s">
        <v>47</v>
      </c>
      <c r="E16" s="3">
        <v>5278.78</v>
      </c>
      <c r="F16" s="24">
        <v>15</v>
      </c>
      <c r="G16" s="25">
        <v>2558</v>
      </c>
      <c r="H16" s="3"/>
      <c r="I16" s="37"/>
      <c r="J16" s="3"/>
      <c r="K16" s="3">
        <f t="shared" si="8"/>
        <v>5278.78</v>
      </c>
      <c r="L16" s="3">
        <v>0</v>
      </c>
      <c r="M16" s="3"/>
      <c r="N16" s="3">
        <v>511.6</v>
      </c>
      <c r="O16" s="3">
        <v>-0.08</v>
      </c>
      <c r="P16" s="26">
        <f t="shared" si="2"/>
        <v>607.05999999999995</v>
      </c>
      <c r="Q16" s="3">
        <f t="shared" si="3"/>
        <v>3676.58</v>
      </c>
      <c r="R16" s="27">
        <f t="shared" si="4"/>
        <v>1602.1999999999998</v>
      </c>
      <c r="S16" s="28">
        <v>363.06</v>
      </c>
      <c r="T16" s="3">
        <f t="shared" si="5"/>
        <v>1082.1500000000001</v>
      </c>
      <c r="U16" s="29">
        <f t="shared" si="6"/>
        <v>105.58</v>
      </c>
      <c r="V16" s="30">
        <f t="shared" si="7"/>
        <v>1550.79</v>
      </c>
    </row>
    <row r="17" spans="1:22" ht="21" x14ac:dyDescent="0.35">
      <c r="A17" s="1"/>
      <c r="B17" s="1" t="s">
        <v>48</v>
      </c>
      <c r="C17" s="2" t="s">
        <v>49</v>
      </c>
      <c r="D17" s="1" t="s">
        <v>50</v>
      </c>
      <c r="E17" s="3">
        <v>4677.54</v>
      </c>
      <c r="F17" s="24">
        <v>15</v>
      </c>
      <c r="G17" s="25">
        <v>1551</v>
      </c>
      <c r="H17" s="3"/>
      <c r="I17" s="31"/>
      <c r="J17" s="3"/>
      <c r="K17" s="3">
        <f t="shared" si="8"/>
        <v>4677.54</v>
      </c>
      <c r="L17" s="3"/>
      <c r="M17" s="3"/>
      <c r="N17" s="3">
        <v>409.06</v>
      </c>
      <c r="O17" s="3">
        <v>0.16</v>
      </c>
      <c r="P17" s="26">
        <f t="shared" si="2"/>
        <v>537.91999999999996</v>
      </c>
      <c r="Q17" s="3">
        <f t="shared" si="3"/>
        <v>2498.14</v>
      </c>
      <c r="R17" s="27">
        <f t="shared" si="4"/>
        <v>2179.4</v>
      </c>
      <c r="S17" s="28">
        <v>346.09</v>
      </c>
      <c r="T17" s="3">
        <f t="shared" si="5"/>
        <v>958.90000000000009</v>
      </c>
      <c r="U17" s="29">
        <f t="shared" si="6"/>
        <v>93.55</v>
      </c>
      <c r="V17" s="30">
        <f t="shared" si="7"/>
        <v>1398.54</v>
      </c>
    </row>
    <row r="18" spans="1:22" ht="21" x14ac:dyDescent="0.35">
      <c r="A18" s="1"/>
      <c r="B18" s="1" t="s">
        <v>51</v>
      </c>
      <c r="C18" s="2" t="s">
        <v>52</v>
      </c>
      <c r="D18" s="1" t="s">
        <v>53</v>
      </c>
      <c r="E18" s="3">
        <v>5278.78</v>
      </c>
      <c r="F18" s="24">
        <v>15</v>
      </c>
      <c r="G18" s="39"/>
      <c r="H18" s="31"/>
      <c r="I18" s="37">
        <v>0.84</v>
      </c>
      <c r="J18" s="3"/>
      <c r="K18" s="3">
        <f t="shared" si="8"/>
        <v>5277.94</v>
      </c>
      <c r="L18" s="3"/>
      <c r="M18" s="3"/>
      <c r="N18" s="3">
        <v>511.6</v>
      </c>
      <c r="O18" s="3">
        <v>-0.12</v>
      </c>
      <c r="P18" s="26">
        <f t="shared" si="2"/>
        <v>607.05999999999995</v>
      </c>
      <c r="Q18" s="3">
        <f t="shared" si="3"/>
        <v>1118.54</v>
      </c>
      <c r="R18" s="27">
        <f t="shared" si="4"/>
        <v>4159.3999999999996</v>
      </c>
      <c r="S18" s="28">
        <v>363.06</v>
      </c>
      <c r="T18" s="3">
        <f t="shared" si="5"/>
        <v>1082.1500000000001</v>
      </c>
      <c r="U18" s="29">
        <f t="shared" si="6"/>
        <v>105.58</v>
      </c>
      <c r="V18" s="30">
        <f t="shared" si="7"/>
        <v>1550.79</v>
      </c>
    </row>
    <row r="19" spans="1:22" ht="21" x14ac:dyDescent="0.35">
      <c r="A19" s="1"/>
      <c r="B19" t="s">
        <v>54</v>
      </c>
      <c r="C19" s="2" t="s">
        <v>55</v>
      </c>
      <c r="D19" t="s">
        <v>56</v>
      </c>
      <c r="E19" s="3">
        <v>5278.78</v>
      </c>
      <c r="F19" s="24">
        <v>15</v>
      </c>
      <c r="G19" s="3"/>
      <c r="H19" s="31"/>
      <c r="I19" s="37"/>
      <c r="J19" s="3"/>
      <c r="K19" s="3">
        <f t="shared" si="8"/>
        <v>5278.78</v>
      </c>
      <c r="L19" s="3"/>
      <c r="M19" s="3"/>
      <c r="N19" s="3">
        <v>511.6</v>
      </c>
      <c r="O19" s="3">
        <v>-0.08</v>
      </c>
      <c r="P19" s="26">
        <f t="shared" si="2"/>
        <v>607.05999999999995</v>
      </c>
      <c r="Q19" s="3">
        <f t="shared" si="3"/>
        <v>1118.58</v>
      </c>
      <c r="R19" s="27">
        <f t="shared" si="4"/>
        <v>4160.2</v>
      </c>
      <c r="S19" s="28">
        <v>363.06</v>
      </c>
      <c r="T19" s="3">
        <f t="shared" si="5"/>
        <v>1082.1500000000001</v>
      </c>
      <c r="U19" s="29">
        <f t="shared" si="6"/>
        <v>105.58</v>
      </c>
      <c r="V19" s="30">
        <f t="shared" si="7"/>
        <v>1550.79</v>
      </c>
    </row>
    <row r="20" spans="1:22" ht="21" x14ac:dyDescent="0.35">
      <c r="A20" s="1"/>
      <c r="B20" t="s">
        <v>57</v>
      </c>
      <c r="C20" s="2" t="s">
        <v>58</v>
      </c>
      <c r="D20" t="s">
        <v>50</v>
      </c>
      <c r="E20" s="3">
        <v>4677.54</v>
      </c>
      <c r="F20" s="24">
        <v>15</v>
      </c>
      <c r="G20" s="3"/>
      <c r="H20" s="3"/>
      <c r="I20" s="31"/>
      <c r="J20" s="3"/>
      <c r="K20" s="3">
        <f t="shared" si="8"/>
        <v>4677.54</v>
      </c>
      <c r="L20" s="3"/>
      <c r="M20" s="3"/>
      <c r="N20" s="3">
        <v>409.06</v>
      </c>
      <c r="O20" s="3">
        <v>0.16</v>
      </c>
      <c r="P20" s="26">
        <f t="shared" si="2"/>
        <v>537.91999999999996</v>
      </c>
      <c r="Q20" s="3">
        <f t="shared" si="3"/>
        <v>947.14</v>
      </c>
      <c r="R20" s="27">
        <f t="shared" si="4"/>
        <v>3730.4</v>
      </c>
      <c r="S20" s="28">
        <v>346.09</v>
      </c>
      <c r="T20" s="3">
        <f t="shared" si="5"/>
        <v>958.90000000000009</v>
      </c>
      <c r="U20" s="29">
        <f t="shared" si="6"/>
        <v>93.55</v>
      </c>
      <c r="V20" s="30">
        <f t="shared" si="7"/>
        <v>1398.54</v>
      </c>
    </row>
    <row r="21" spans="1:22" ht="21" x14ac:dyDescent="0.35">
      <c r="A21" s="1"/>
      <c r="B21" t="s">
        <v>59</v>
      </c>
      <c r="C21" s="2" t="s">
        <v>60</v>
      </c>
      <c r="D21" t="s">
        <v>61</v>
      </c>
      <c r="E21" s="3">
        <v>5278.78</v>
      </c>
      <c r="F21" s="24">
        <v>15</v>
      </c>
      <c r="G21" s="3"/>
      <c r="H21" s="3"/>
      <c r="I21" s="31"/>
      <c r="J21" s="3"/>
      <c r="K21" s="3">
        <f t="shared" si="8"/>
        <v>5278.78</v>
      </c>
      <c r="L21" s="3"/>
      <c r="M21" s="3"/>
      <c r="N21" s="3">
        <v>511.62</v>
      </c>
      <c r="O21" s="3">
        <v>-0.3</v>
      </c>
      <c r="P21" s="26">
        <f t="shared" si="2"/>
        <v>607.05999999999995</v>
      </c>
      <c r="Q21" s="3">
        <f t="shared" si="3"/>
        <v>1118.3799999999999</v>
      </c>
      <c r="R21" s="27">
        <f t="shared" si="4"/>
        <v>4160.3999999999996</v>
      </c>
      <c r="S21" s="28">
        <v>363.06</v>
      </c>
      <c r="T21" s="3">
        <f t="shared" si="5"/>
        <v>1082.1500000000001</v>
      </c>
      <c r="U21" s="29">
        <f t="shared" si="6"/>
        <v>105.58</v>
      </c>
      <c r="V21" s="30">
        <f t="shared" si="7"/>
        <v>1550.79</v>
      </c>
    </row>
    <row r="22" spans="1:22" ht="18.75" x14ac:dyDescent="0.3">
      <c r="A22" s="1"/>
      <c r="B22" s="20" t="s">
        <v>30</v>
      </c>
      <c r="C22" s="33"/>
      <c r="D22" s="34"/>
      <c r="E22" s="35">
        <f>SUM(E12:E21)</f>
        <v>67007.12</v>
      </c>
      <c r="F22" s="35"/>
      <c r="G22" s="35">
        <f>+G19+G17+G16+G12+G13+G14+G18</f>
        <v>6644</v>
      </c>
      <c r="H22" s="35"/>
      <c r="I22" s="35">
        <f>SUM(I12:I19)</f>
        <v>9.49</v>
      </c>
      <c r="J22" s="35">
        <f>SUM(J12:J19)</f>
        <v>0</v>
      </c>
      <c r="K22" s="35">
        <f>SUM(K12:M21)</f>
        <v>66997.63</v>
      </c>
      <c r="L22" s="35">
        <f>SUM(L12:N21)</f>
        <v>8149.8500000000022</v>
      </c>
      <c r="M22" s="35">
        <f>SUM(M12:O21)</f>
        <v>8149.4000000000024</v>
      </c>
      <c r="N22" s="35">
        <f t="shared" ref="N22:U22" si="9">SUM(N12:N21)</f>
        <v>8149.8500000000022</v>
      </c>
      <c r="O22" s="35">
        <f t="shared" si="9"/>
        <v>-0.44999999999999996</v>
      </c>
      <c r="P22" s="35">
        <f t="shared" si="9"/>
        <v>7705.8299999999981</v>
      </c>
      <c r="Q22" s="35">
        <f t="shared" si="9"/>
        <v>22499.23</v>
      </c>
      <c r="R22" s="35">
        <f t="shared" si="9"/>
        <v>44498.400000000001</v>
      </c>
      <c r="S22" s="35">
        <f t="shared" si="9"/>
        <v>4031.78</v>
      </c>
      <c r="T22" s="35">
        <f t="shared" si="9"/>
        <v>13736.46</v>
      </c>
      <c r="U22" s="35">
        <f t="shared" si="9"/>
        <v>1340.1699999999996</v>
      </c>
      <c r="V22" s="35">
        <f>SUM(V12:V21)</f>
        <v>19108.410000000007</v>
      </c>
    </row>
    <row r="23" spans="1:22" ht="18.75" x14ac:dyDescent="0.3">
      <c r="A23" s="1"/>
      <c r="B23" s="20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6"/>
      <c r="S23" s="1"/>
      <c r="T23" s="1"/>
      <c r="U23" s="1"/>
      <c r="V23" s="1"/>
    </row>
    <row r="24" spans="1:22" ht="18.75" x14ac:dyDescent="0.3">
      <c r="A24" s="1"/>
      <c r="B24" s="20" t="s">
        <v>62</v>
      </c>
      <c r="C24" s="33" t="s">
        <v>63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6"/>
      <c r="S24" s="1"/>
      <c r="T24" s="1"/>
      <c r="U24" s="1"/>
      <c r="V24" s="1"/>
    </row>
    <row r="25" spans="1:22" ht="21" x14ac:dyDescent="0.35">
      <c r="A25" s="1"/>
      <c r="B25" s="1" t="s">
        <v>64</v>
      </c>
      <c r="C25" s="2" t="s">
        <v>65</v>
      </c>
      <c r="D25" t="s">
        <v>66</v>
      </c>
      <c r="E25" s="3">
        <v>7513.82</v>
      </c>
      <c r="F25" s="24">
        <v>15</v>
      </c>
      <c r="G25" s="3"/>
      <c r="H25" s="3"/>
      <c r="I25" s="31"/>
      <c r="J25" s="3"/>
      <c r="K25" s="3">
        <f>E25+-I25</f>
        <v>7513.82</v>
      </c>
      <c r="L25" s="3">
        <v>0</v>
      </c>
      <c r="M25" s="3"/>
      <c r="N25" s="3">
        <v>966.73</v>
      </c>
      <c r="O25" s="3">
        <v>0</v>
      </c>
      <c r="P25" s="26">
        <f>ROUND(E25*0.115,2)</f>
        <v>864.09</v>
      </c>
      <c r="Q25" s="3">
        <f>SUM(N25:P25)+G25</f>
        <v>1830.8200000000002</v>
      </c>
      <c r="R25" s="27">
        <f>K25-Q25</f>
        <v>5683</v>
      </c>
      <c r="S25" s="40">
        <v>426.12</v>
      </c>
      <c r="T25" s="3">
        <f>ROUND(+E25*17.5%,2)+ROUND(E25*3%,2)</f>
        <v>1540.3300000000002</v>
      </c>
      <c r="U25" s="29">
        <f>ROUND(+E25*2%,2)</f>
        <v>150.28</v>
      </c>
      <c r="V25" s="30">
        <f>SUM(S25:U25)</f>
        <v>2116.7300000000005</v>
      </c>
    </row>
    <row r="26" spans="1:22" ht="21" x14ac:dyDescent="0.35">
      <c r="A26" s="1"/>
      <c r="B26" s="1" t="s">
        <v>67</v>
      </c>
      <c r="C26" s="2" t="s">
        <v>68</v>
      </c>
      <c r="D26" t="s">
        <v>69</v>
      </c>
      <c r="E26" s="3">
        <v>7513.82</v>
      </c>
      <c r="F26" s="24">
        <v>15</v>
      </c>
      <c r="G26" s="3"/>
      <c r="H26" s="3"/>
      <c r="I26" s="37"/>
      <c r="J26" s="3"/>
      <c r="K26" s="3">
        <f t="shared" ref="K26:K28" si="10">E26+-I26</f>
        <v>7513.82</v>
      </c>
      <c r="L26" s="3">
        <v>0</v>
      </c>
      <c r="M26" s="3"/>
      <c r="N26" s="3">
        <v>966.73</v>
      </c>
      <c r="O26" s="3">
        <v>0</v>
      </c>
      <c r="P26" s="26">
        <f>ROUND(E26*0.115,2)</f>
        <v>864.09</v>
      </c>
      <c r="Q26" s="3">
        <f>SUM(N26:P26)+G26</f>
        <v>1830.8200000000002</v>
      </c>
      <c r="R26" s="27">
        <f>K26-Q26</f>
        <v>5683</v>
      </c>
      <c r="S26" s="40">
        <v>426.12</v>
      </c>
      <c r="T26" s="3">
        <f>ROUND(+E26*17.5%,2)+ROUND(E26*3%,2)</f>
        <v>1540.3300000000002</v>
      </c>
      <c r="U26" s="29">
        <f>ROUND(+E26*2%,2)</f>
        <v>150.28</v>
      </c>
      <c r="V26" s="30">
        <f>SUM(S26:U26)</f>
        <v>2116.7300000000005</v>
      </c>
    </row>
    <row r="27" spans="1:22" ht="21" x14ac:dyDescent="0.35">
      <c r="A27" s="1"/>
      <c r="B27" s="1" t="s">
        <v>70</v>
      </c>
      <c r="C27" s="2" t="s">
        <v>71</v>
      </c>
      <c r="D27" s="1" t="s">
        <v>72</v>
      </c>
      <c r="E27" s="3">
        <v>7513.82</v>
      </c>
      <c r="F27" s="24">
        <v>15</v>
      </c>
      <c r="G27" s="3"/>
      <c r="H27" s="3"/>
      <c r="I27" s="31"/>
      <c r="J27" s="3"/>
      <c r="K27" s="3">
        <f t="shared" si="10"/>
        <v>7513.82</v>
      </c>
      <c r="L27" s="3">
        <v>0</v>
      </c>
      <c r="M27" s="3"/>
      <c r="N27" s="3">
        <v>966.73</v>
      </c>
      <c r="O27" s="3">
        <v>0</v>
      </c>
      <c r="P27" s="26">
        <f>ROUND(E27*0.115,2)</f>
        <v>864.09</v>
      </c>
      <c r="Q27" s="3">
        <f>SUM(N27:P27)+G27</f>
        <v>1830.8200000000002</v>
      </c>
      <c r="R27" s="27">
        <f>K27-Q27</f>
        <v>5683</v>
      </c>
      <c r="S27" s="40">
        <v>426.12</v>
      </c>
      <c r="T27" s="3">
        <f>ROUND(+E27*17.5%,2)+ROUND(E27*3%,2)</f>
        <v>1540.3300000000002</v>
      </c>
      <c r="U27" s="29">
        <f>ROUND(+E27*2%,2)</f>
        <v>150.28</v>
      </c>
      <c r="V27" s="30">
        <f>SUM(S27:U27)</f>
        <v>2116.7300000000005</v>
      </c>
    </row>
    <row r="28" spans="1:22" ht="21" x14ac:dyDescent="0.35">
      <c r="A28" s="1"/>
      <c r="B28" t="s">
        <v>73</v>
      </c>
      <c r="C28" s="2" t="s">
        <v>74</v>
      </c>
      <c r="D28" t="s">
        <v>69</v>
      </c>
      <c r="E28" s="3">
        <v>7513.82</v>
      </c>
      <c r="F28" s="24">
        <v>15</v>
      </c>
      <c r="G28" s="3"/>
      <c r="H28" s="31"/>
      <c r="I28" s="31"/>
      <c r="J28" s="3"/>
      <c r="K28" s="3">
        <f t="shared" si="10"/>
        <v>7513.82</v>
      </c>
      <c r="L28" s="3"/>
      <c r="M28" s="3"/>
      <c r="N28" s="3">
        <v>966.73</v>
      </c>
      <c r="O28" s="3">
        <v>0</v>
      </c>
      <c r="P28" s="26">
        <f>ROUND(E28*0.115,2)</f>
        <v>864.09</v>
      </c>
      <c r="Q28" s="3">
        <f>SUM(N28:P28)+G28</f>
        <v>1830.8200000000002</v>
      </c>
      <c r="R28" s="27">
        <f>K28-Q28</f>
        <v>5683</v>
      </c>
      <c r="S28" s="40">
        <v>426.12</v>
      </c>
      <c r="T28" s="3">
        <f>ROUND(+E28*17.5%,2)+ROUND(E28*3%,2)</f>
        <v>1540.3300000000002</v>
      </c>
      <c r="U28" s="29">
        <f>ROUND(+E28*2%,2)</f>
        <v>150.28</v>
      </c>
      <c r="V28" s="30">
        <f>SUM(S28:U28)</f>
        <v>2116.7300000000005</v>
      </c>
    </row>
    <row r="29" spans="1:22" ht="18.75" x14ac:dyDescent="0.3">
      <c r="A29" s="1"/>
      <c r="B29" s="20" t="s">
        <v>30</v>
      </c>
      <c r="C29" s="33"/>
      <c r="D29" s="34"/>
      <c r="E29" s="35">
        <f>SUM(E25:E28)</f>
        <v>30055.279999999999</v>
      </c>
      <c r="F29" s="35"/>
      <c r="G29" s="35">
        <f>+G28+G27+G25+G26</f>
        <v>0</v>
      </c>
      <c r="H29" s="35"/>
      <c r="I29" s="35">
        <f>SUM(I25:I28)</f>
        <v>0</v>
      </c>
      <c r="J29" s="35">
        <f>SUM(J25:J27)</f>
        <v>0</v>
      </c>
      <c r="K29" s="35">
        <f>SUM(K25:K28)</f>
        <v>30055.279999999999</v>
      </c>
      <c r="L29" s="35">
        <f>SUM(L25:L27)</f>
        <v>0</v>
      </c>
      <c r="M29" s="35">
        <f>SUM(M25:M27)</f>
        <v>0</v>
      </c>
      <c r="N29" s="35">
        <f>SUM(N25:N28)</f>
        <v>3866.92</v>
      </c>
      <c r="O29" s="35">
        <f>SUM(O25:O28)</f>
        <v>0</v>
      </c>
      <c r="P29" s="35">
        <f>SUM(P25:P28)</f>
        <v>3456.36</v>
      </c>
      <c r="Q29" s="35">
        <f t="shared" ref="Q29:V29" si="11">SUM(Q25:Q28)</f>
        <v>7323.2800000000007</v>
      </c>
      <c r="R29" s="35">
        <f t="shared" si="11"/>
        <v>22732</v>
      </c>
      <c r="S29" s="35">
        <f t="shared" si="11"/>
        <v>1704.48</v>
      </c>
      <c r="T29" s="35">
        <f t="shared" si="11"/>
        <v>6161.3200000000006</v>
      </c>
      <c r="U29" s="35">
        <f t="shared" si="11"/>
        <v>601.12</v>
      </c>
      <c r="V29" s="35">
        <f t="shared" si="11"/>
        <v>8466.9200000000019</v>
      </c>
    </row>
    <row r="30" spans="1:22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6"/>
      <c r="S30" s="1"/>
      <c r="T30" s="1"/>
      <c r="U30" s="1"/>
      <c r="V30" s="1"/>
    </row>
    <row r="31" spans="1:22" ht="18.75" x14ac:dyDescent="0.3">
      <c r="A31" s="1"/>
      <c r="B31" s="20" t="s">
        <v>75</v>
      </c>
      <c r="C31" s="33" t="s">
        <v>76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6"/>
      <c r="S31" s="1"/>
      <c r="T31" s="1"/>
      <c r="U31" s="1"/>
      <c r="V31" s="1"/>
    </row>
    <row r="32" spans="1:22" ht="21" x14ac:dyDescent="0.35">
      <c r="A32" s="1"/>
      <c r="B32" s="1" t="s">
        <v>77</v>
      </c>
      <c r="C32" s="2"/>
      <c r="D32" t="s">
        <v>78</v>
      </c>
      <c r="E32" s="3"/>
      <c r="F32" s="24"/>
      <c r="G32" s="3"/>
      <c r="H32" s="3"/>
      <c r="I32" s="31"/>
      <c r="J32" s="3"/>
      <c r="K32" s="3"/>
      <c r="L32" s="3"/>
      <c r="M32" s="3"/>
      <c r="N32" s="3"/>
      <c r="O32" s="3"/>
      <c r="P32" s="41"/>
      <c r="Q32" s="3"/>
      <c r="R32" s="42"/>
      <c r="S32" s="40"/>
      <c r="T32" s="40"/>
      <c r="U32" s="29"/>
      <c r="V32" s="30"/>
    </row>
    <row r="33" spans="1:22" ht="21" x14ac:dyDescent="0.35">
      <c r="A33" s="1"/>
      <c r="B33" t="s">
        <v>77</v>
      </c>
      <c r="C33" s="2" t="s">
        <v>79</v>
      </c>
      <c r="D33" t="s">
        <v>80</v>
      </c>
      <c r="E33" s="3">
        <v>7513.82</v>
      </c>
      <c r="F33" s="24">
        <v>15</v>
      </c>
      <c r="G33" s="3"/>
      <c r="H33" s="3"/>
      <c r="I33" s="31"/>
      <c r="J33" s="3"/>
      <c r="K33" s="3">
        <f>E33+-I33</f>
        <v>7513.82</v>
      </c>
      <c r="L33" s="3"/>
      <c r="M33" s="3"/>
      <c r="N33" s="3">
        <v>966.73</v>
      </c>
      <c r="O33" s="3">
        <v>0</v>
      </c>
      <c r="P33" s="41">
        <f t="shared" ref="P33:P41" si="12">ROUND(E33*0.115,2)</f>
        <v>864.09</v>
      </c>
      <c r="Q33" s="3">
        <f t="shared" ref="Q33:Q49" si="13">SUM(N33:P33)+G33</f>
        <v>1830.8200000000002</v>
      </c>
      <c r="R33" s="27">
        <f t="shared" ref="R33:R49" si="14">K33-Q33</f>
        <v>5683</v>
      </c>
      <c r="S33" s="40">
        <v>426.12</v>
      </c>
      <c r="T33" s="3">
        <f t="shared" ref="T33:T41" si="15">ROUND(+E33*17.5%,2)+ROUND(E33*3%,2)</f>
        <v>1540.3300000000002</v>
      </c>
      <c r="U33" s="29">
        <f t="shared" ref="U33:U41" si="16">ROUND(+E33*2%,2)</f>
        <v>150.28</v>
      </c>
      <c r="V33" s="30">
        <f t="shared" ref="V33:V49" si="17">SUM(S33:U33)</f>
        <v>2116.7300000000005</v>
      </c>
    </row>
    <row r="34" spans="1:22" ht="21" x14ac:dyDescent="0.35">
      <c r="A34" s="1"/>
      <c r="B34" t="s">
        <v>81</v>
      </c>
      <c r="C34" s="2" t="s">
        <v>82</v>
      </c>
      <c r="D34" t="s">
        <v>80</v>
      </c>
      <c r="E34" s="3">
        <v>7513.82</v>
      </c>
      <c r="F34" s="24">
        <v>15</v>
      </c>
      <c r="G34" s="39"/>
      <c r="H34" s="3"/>
      <c r="I34" s="31"/>
      <c r="J34" s="3"/>
      <c r="K34" s="3">
        <f t="shared" ref="K34:K49" si="18">E34+-I34</f>
        <v>7513.82</v>
      </c>
      <c r="L34" s="3"/>
      <c r="M34" s="3"/>
      <c r="N34" s="3">
        <v>966.73</v>
      </c>
      <c r="O34" s="3">
        <v>0</v>
      </c>
      <c r="P34" s="41">
        <f t="shared" si="12"/>
        <v>864.09</v>
      </c>
      <c r="Q34" s="3">
        <f t="shared" si="13"/>
        <v>1830.8200000000002</v>
      </c>
      <c r="R34" s="27">
        <f t="shared" si="14"/>
        <v>5683</v>
      </c>
      <c r="S34" s="40">
        <v>426.12</v>
      </c>
      <c r="T34" s="3">
        <f t="shared" si="15"/>
        <v>1540.3300000000002</v>
      </c>
      <c r="U34" s="29">
        <f t="shared" si="16"/>
        <v>150.28</v>
      </c>
      <c r="V34" s="30">
        <f t="shared" si="17"/>
        <v>2116.7300000000005</v>
      </c>
    </row>
    <row r="35" spans="1:22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4">
        <v>15</v>
      </c>
      <c r="G35" s="3"/>
      <c r="H35" s="3"/>
      <c r="I35" s="31">
        <v>16.489999999999998</v>
      </c>
      <c r="J35" s="3"/>
      <c r="K35" s="3">
        <f t="shared" si="18"/>
        <v>7972.79</v>
      </c>
      <c r="L35" s="3">
        <v>0</v>
      </c>
      <c r="M35" s="3"/>
      <c r="N35" s="3">
        <v>1068.3</v>
      </c>
      <c r="O35" s="3">
        <v>-0.08</v>
      </c>
      <c r="P35" s="41">
        <f t="shared" si="12"/>
        <v>918.77</v>
      </c>
      <c r="Q35" s="3">
        <f t="shared" si="13"/>
        <v>1986.99</v>
      </c>
      <c r="R35" s="27">
        <f t="shared" si="14"/>
        <v>5985.8</v>
      </c>
      <c r="S35" s="40">
        <v>439.53</v>
      </c>
      <c r="T35" s="3">
        <f t="shared" si="15"/>
        <v>1637.8</v>
      </c>
      <c r="U35" s="29">
        <f t="shared" si="16"/>
        <v>159.79</v>
      </c>
      <c r="V35" s="30">
        <f t="shared" si="17"/>
        <v>2237.12</v>
      </c>
    </row>
    <row r="36" spans="1:22" ht="21" x14ac:dyDescent="0.35">
      <c r="A36" s="1"/>
      <c r="B36" s="1" t="s">
        <v>86</v>
      </c>
      <c r="C36" s="2" t="s">
        <v>87</v>
      </c>
      <c r="D36" s="1" t="s">
        <v>88</v>
      </c>
      <c r="E36" s="3">
        <v>7513.82</v>
      </c>
      <c r="F36" s="24">
        <v>15</v>
      </c>
      <c r="G36" s="25">
        <v>1387</v>
      </c>
      <c r="H36" s="3"/>
      <c r="I36" s="31"/>
      <c r="J36" s="3"/>
      <c r="K36" s="3">
        <f t="shared" si="18"/>
        <v>7513.82</v>
      </c>
      <c r="L36" s="3">
        <v>0</v>
      </c>
      <c r="M36" s="3"/>
      <c r="N36" s="3">
        <v>966.73</v>
      </c>
      <c r="O36" s="3">
        <v>0</v>
      </c>
      <c r="P36" s="41">
        <f t="shared" si="12"/>
        <v>864.09</v>
      </c>
      <c r="Q36" s="3">
        <f t="shared" si="13"/>
        <v>3217.82</v>
      </c>
      <c r="R36" s="27">
        <f t="shared" si="14"/>
        <v>4296</v>
      </c>
      <c r="S36" s="40">
        <v>426.12</v>
      </c>
      <c r="T36" s="3">
        <f t="shared" si="15"/>
        <v>1540.3300000000002</v>
      </c>
      <c r="U36" s="29">
        <f t="shared" si="16"/>
        <v>150.28</v>
      </c>
      <c r="V36" s="30">
        <f t="shared" si="17"/>
        <v>2116.7300000000005</v>
      </c>
    </row>
    <row r="37" spans="1:22" ht="21" x14ac:dyDescent="0.35">
      <c r="A37" s="1"/>
      <c r="B37" s="1" t="s">
        <v>89</v>
      </c>
      <c r="C37" s="2" t="s">
        <v>90</v>
      </c>
      <c r="D37" s="1" t="s">
        <v>91</v>
      </c>
      <c r="E37" s="3">
        <v>7513.82</v>
      </c>
      <c r="F37" s="24">
        <v>15</v>
      </c>
      <c r="G37" s="25">
        <v>1556</v>
      </c>
      <c r="H37" s="3"/>
      <c r="I37" s="37">
        <v>10.73</v>
      </c>
      <c r="J37" s="3"/>
      <c r="K37" s="3">
        <f t="shared" si="18"/>
        <v>7503.09</v>
      </c>
      <c r="L37" s="3">
        <v>0</v>
      </c>
      <c r="M37" s="3"/>
      <c r="N37" s="3">
        <v>966.73</v>
      </c>
      <c r="O37" s="3">
        <v>7.0000000000000007E-2</v>
      </c>
      <c r="P37" s="41">
        <f t="shared" si="12"/>
        <v>864.09</v>
      </c>
      <c r="Q37" s="3">
        <f t="shared" si="13"/>
        <v>3386.8900000000003</v>
      </c>
      <c r="R37" s="27">
        <f t="shared" si="14"/>
        <v>4116.2</v>
      </c>
      <c r="S37" s="40">
        <v>426.12</v>
      </c>
      <c r="T37" s="3">
        <f t="shared" si="15"/>
        <v>1540.3300000000002</v>
      </c>
      <c r="U37" s="29">
        <f t="shared" si="16"/>
        <v>150.28</v>
      </c>
      <c r="V37" s="30">
        <f t="shared" si="17"/>
        <v>2116.7300000000005</v>
      </c>
    </row>
    <row r="38" spans="1:22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4"/>
      <c r="G38" s="25"/>
      <c r="H38" s="3"/>
      <c r="I38" s="31"/>
      <c r="J38" s="3"/>
      <c r="K38" s="3">
        <f t="shared" si="18"/>
        <v>0</v>
      </c>
      <c r="L38" s="3">
        <v>0</v>
      </c>
      <c r="M38" s="3"/>
      <c r="N38" s="3"/>
      <c r="O38" s="3"/>
      <c r="P38" s="41">
        <f t="shared" si="12"/>
        <v>0</v>
      </c>
      <c r="Q38" s="3">
        <f t="shared" si="13"/>
        <v>0</v>
      </c>
      <c r="R38" s="27">
        <f t="shared" si="14"/>
        <v>0</v>
      </c>
      <c r="S38" s="40">
        <v>426.12</v>
      </c>
      <c r="T38" s="3">
        <f t="shared" si="15"/>
        <v>0</v>
      </c>
      <c r="U38" s="29">
        <f t="shared" si="16"/>
        <v>0</v>
      </c>
      <c r="V38" s="30">
        <f t="shared" si="17"/>
        <v>426.12</v>
      </c>
    </row>
    <row r="39" spans="1:22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4">
        <v>15</v>
      </c>
      <c r="G39" s="3"/>
      <c r="H39" s="3"/>
      <c r="I39" s="37"/>
      <c r="J39" s="3"/>
      <c r="K39" s="3">
        <f t="shared" si="18"/>
        <v>7513.82</v>
      </c>
      <c r="L39" s="3">
        <v>0</v>
      </c>
      <c r="M39" s="3"/>
      <c r="N39" s="3">
        <v>966.73</v>
      </c>
      <c r="O39" s="3">
        <v>0</v>
      </c>
      <c r="P39" s="41">
        <f t="shared" si="12"/>
        <v>864.09</v>
      </c>
      <c r="Q39" s="3">
        <f t="shared" si="13"/>
        <v>1830.8200000000002</v>
      </c>
      <c r="R39" s="27">
        <f t="shared" si="14"/>
        <v>5683</v>
      </c>
      <c r="S39" s="40">
        <v>426.12</v>
      </c>
      <c r="T39" s="3">
        <f t="shared" si="15"/>
        <v>1540.3300000000002</v>
      </c>
      <c r="U39" s="29">
        <f t="shared" si="16"/>
        <v>150.28</v>
      </c>
      <c r="V39" s="30">
        <f t="shared" si="17"/>
        <v>2116.7300000000005</v>
      </c>
    </row>
    <row r="40" spans="1:22" ht="21" x14ac:dyDescent="0.35">
      <c r="A40" s="1"/>
      <c r="B40" t="s">
        <v>96</v>
      </c>
      <c r="C40" s="2" t="s">
        <v>97</v>
      </c>
      <c r="D40" t="s">
        <v>98</v>
      </c>
      <c r="E40" s="3">
        <v>7513.82</v>
      </c>
      <c r="F40" s="24">
        <v>15</v>
      </c>
      <c r="G40" s="3"/>
      <c r="H40" s="3"/>
      <c r="I40" s="37"/>
      <c r="J40" s="3"/>
      <c r="K40" s="3">
        <f t="shared" si="18"/>
        <v>7513.82</v>
      </c>
      <c r="L40" s="3">
        <v>0</v>
      </c>
      <c r="M40" s="3"/>
      <c r="N40" s="3">
        <v>966.73</v>
      </c>
      <c r="O40" s="3">
        <v>0</v>
      </c>
      <c r="P40" s="41">
        <f t="shared" si="12"/>
        <v>864.09</v>
      </c>
      <c r="Q40" s="3">
        <f t="shared" si="13"/>
        <v>1830.8200000000002</v>
      </c>
      <c r="R40" s="27">
        <f t="shared" si="14"/>
        <v>5683</v>
      </c>
      <c r="S40" s="40">
        <v>426.12</v>
      </c>
      <c r="T40" s="3">
        <f t="shared" si="15"/>
        <v>1540.3300000000002</v>
      </c>
      <c r="U40" s="29">
        <f t="shared" si="16"/>
        <v>150.28</v>
      </c>
      <c r="V40" s="30">
        <f t="shared" si="17"/>
        <v>2116.7300000000005</v>
      </c>
    </row>
    <row r="41" spans="1:22" ht="21" x14ac:dyDescent="0.35">
      <c r="A41" s="1"/>
      <c r="B41" s="1" t="s">
        <v>99</v>
      </c>
      <c r="C41" s="2" t="s">
        <v>100</v>
      </c>
      <c r="D41" s="1" t="s">
        <v>98</v>
      </c>
      <c r="E41" s="3">
        <v>7513.82</v>
      </c>
      <c r="F41" s="24">
        <v>15</v>
      </c>
      <c r="G41" s="25">
        <v>2062</v>
      </c>
      <c r="H41" s="3"/>
      <c r="I41" s="37"/>
      <c r="J41" s="3"/>
      <c r="K41" s="3">
        <f t="shared" si="18"/>
        <v>7513.82</v>
      </c>
      <c r="L41" s="3">
        <v>0</v>
      </c>
      <c r="M41" s="3"/>
      <c r="N41" s="3">
        <v>966.73</v>
      </c>
      <c r="O41" s="3">
        <v>0</v>
      </c>
      <c r="P41" s="41">
        <f t="shared" si="12"/>
        <v>864.09</v>
      </c>
      <c r="Q41" s="3">
        <f t="shared" si="13"/>
        <v>3892.82</v>
      </c>
      <c r="R41" s="27">
        <f t="shared" si="14"/>
        <v>3620.9999999999995</v>
      </c>
      <c r="S41" s="40">
        <v>426.12</v>
      </c>
      <c r="T41" s="3">
        <f t="shared" si="15"/>
        <v>1540.3300000000002</v>
      </c>
      <c r="U41" s="29">
        <f t="shared" si="16"/>
        <v>150.28</v>
      </c>
      <c r="V41" s="30">
        <f t="shared" si="17"/>
        <v>2116.7300000000005</v>
      </c>
    </row>
    <row r="42" spans="1:22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4">
        <v>15</v>
      </c>
      <c r="G42" s="3"/>
      <c r="H42" s="3"/>
      <c r="I42" s="31"/>
      <c r="J42" s="3"/>
      <c r="K42" s="3">
        <f t="shared" si="18"/>
        <v>7513.82</v>
      </c>
      <c r="L42" s="3">
        <v>0</v>
      </c>
      <c r="M42" s="3"/>
      <c r="N42" s="3">
        <v>966.73</v>
      </c>
      <c r="O42" s="3">
        <v>0.09</v>
      </c>
      <c r="P42" s="43"/>
      <c r="Q42" s="3">
        <f t="shared" si="13"/>
        <v>966.82</v>
      </c>
      <c r="R42" s="27">
        <f t="shared" si="14"/>
        <v>6547</v>
      </c>
      <c r="S42" s="40">
        <v>426.12</v>
      </c>
      <c r="T42" s="3"/>
      <c r="U42" s="40"/>
      <c r="V42" s="30">
        <f t="shared" si="17"/>
        <v>426.12</v>
      </c>
    </row>
    <row r="43" spans="1:22" ht="21" x14ac:dyDescent="0.35">
      <c r="A43" s="1"/>
      <c r="B43" s="1" t="s">
        <v>104</v>
      </c>
      <c r="C43" s="2" t="s">
        <v>105</v>
      </c>
      <c r="D43" s="1" t="s">
        <v>103</v>
      </c>
      <c r="E43" s="3">
        <v>7513.82</v>
      </c>
      <c r="F43" s="24">
        <v>15</v>
      </c>
      <c r="G43" s="3"/>
      <c r="H43" s="3"/>
      <c r="I43" s="31">
        <v>4.7699999999999996</v>
      </c>
      <c r="J43" s="3"/>
      <c r="K43" s="3">
        <f t="shared" si="18"/>
        <v>7509.0499999999993</v>
      </c>
      <c r="L43" s="3">
        <v>0</v>
      </c>
      <c r="M43" s="3"/>
      <c r="N43" s="3">
        <v>966.73</v>
      </c>
      <c r="O43" s="3">
        <v>0.03</v>
      </c>
      <c r="P43" s="41">
        <f t="shared" ref="P43:P49" si="19">ROUND(E43*0.115,2)</f>
        <v>864.09</v>
      </c>
      <c r="Q43" s="3">
        <f t="shared" si="13"/>
        <v>1830.85</v>
      </c>
      <c r="R43" s="27">
        <f t="shared" si="14"/>
        <v>5678.1999999999989</v>
      </c>
      <c r="S43" s="40">
        <v>426.12</v>
      </c>
      <c r="T43" s="3">
        <f t="shared" ref="T43:T49" si="20">ROUND(+E43*17.5%,2)+ROUND(E43*3%,2)</f>
        <v>1540.3300000000002</v>
      </c>
      <c r="U43" s="29">
        <f t="shared" ref="U43:U49" si="21">ROUND(+E43*2%,2)</f>
        <v>150.28</v>
      </c>
      <c r="V43" s="30">
        <f t="shared" si="17"/>
        <v>2116.7300000000005</v>
      </c>
    </row>
    <row r="44" spans="1:22" ht="21" x14ac:dyDescent="0.35">
      <c r="A44" s="1"/>
      <c r="B44" t="s">
        <v>106</v>
      </c>
      <c r="C44" s="2" t="s">
        <v>107</v>
      </c>
      <c r="D44" t="s">
        <v>108</v>
      </c>
      <c r="E44" s="3">
        <v>7513.82</v>
      </c>
      <c r="F44" s="24">
        <v>15</v>
      </c>
      <c r="G44" s="3"/>
      <c r="H44" s="3"/>
      <c r="I44" s="31"/>
      <c r="J44" s="3"/>
      <c r="K44" s="3">
        <f t="shared" si="18"/>
        <v>7513.82</v>
      </c>
      <c r="L44" s="3">
        <v>0</v>
      </c>
      <c r="M44" s="3"/>
      <c r="N44" s="3">
        <v>966.73</v>
      </c>
      <c r="O44" s="3">
        <v>0</v>
      </c>
      <c r="P44" s="41">
        <f t="shared" si="19"/>
        <v>864.09</v>
      </c>
      <c r="Q44" s="3">
        <f t="shared" si="13"/>
        <v>1830.8200000000002</v>
      </c>
      <c r="R44" s="27">
        <f t="shared" si="14"/>
        <v>5683</v>
      </c>
      <c r="S44" s="40">
        <v>426.12</v>
      </c>
      <c r="T44" s="3">
        <f t="shared" si="20"/>
        <v>1540.3300000000002</v>
      </c>
      <c r="U44" s="29">
        <f t="shared" si="21"/>
        <v>150.28</v>
      </c>
      <c r="V44" s="30">
        <f t="shared" si="17"/>
        <v>2116.7300000000005</v>
      </c>
    </row>
    <row r="45" spans="1:22" ht="21" x14ac:dyDescent="0.35">
      <c r="A45" s="1"/>
      <c r="B45" t="s">
        <v>109</v>
      </c>
      <c r="C45" s="2" t="s">
        <v>110</v>
      </c>
      <c r="D45" t="s">
        <v>108</v>
      </c>
      <c r="E45" s="3">
        <v>7513.82</v>
      </c>
      <c r="F45" s="24">
        <v>15</v>
      </c>
      <c r="G45" s="25">
        <v>593</v>
      </c>
      <c r="H45" s="3"/>
      <c r="I45" s="31"/>
      <c r="J45" s="3"/>
      <c r="K45" s="3">
        <f t="shared" si="18"/>
        <v>7513.82</v>
      </c>
      <c r="L45" s="3">
        <v>0</v>
      </c>
      <c r="M45" s="3"/>
      <c r="N45" s="3">
        <v>966.73</v>
      </c>
      <c r="O45" s="3">
        <v>0</v>
      </c>
      <c r="P45" s="41">
        <f t="shared" si="19"/>
        <v>864.09</v>
      </c>
      <c r="Q45" s="3">
        <f t="shared" si="13"/>
        <v>2423.8200000000002</v>
      </c>
      <c r="R45" s="27">
        <f t="shared" si="14"/>
        <v>5090</v>
      </c>
      <c r="S45" s="40">
        <v>426.12</v>
      </c>
      <c r="T45" s="3">
        <f t="shared" si="20"/>
        <v>1540.3300000000002</v>
      </c>
      <c r="U45" s="29">
        <f t="shared" si="21"/>
        <v>150.28</v>
      </c>
      <c r="V45" s="30">
        <f t="shared" si="17"/>
        <v>2116.7300000000005</v>
      </c>
    </row>
    <row r="46" spans="1:22" ht="21" x14ac:dyDescent="0.35">
      <c r="A46" s="1"/>
      <c r="B46" t="s">
        <v>111</v>
      </c>
      <c r="C46" s="2" t="s">
        <v>112</v>
      </c>
      <c r="D46" t="s">
        <v>108</v>
      </c>
      <c r="E46" s="3">
        <f>7513.82/15*14</f>
        <v>7012.8986666666669</v>
      </c>
      <c r="F46" s="24">
        <v>14</v>
      </c>
      <c r="G46" s="3"/>
      <c r="H46" s="3"/>
      <c r="I46" s="31"/>
      <c r="J46" s="3"/>
      <c r="K46" s="3">
        <f t="shared" si="18"/>
        <v>7012.8986666666669</v>
      </c>
      <c r="L46" s="3">
        <v>0</v>
      </c>
      <c r="M46" s="3"/>
      <c r="N46" s="3">
        <v>859.73</v>
      </c>
      <c r="O46" s="3">
        <v>0.09</v>
      </c>
      <c r="P46" s="41">
        <f t="shared" si="19"/>
        <v>806.48</v>
      </c>
      <c r="Q46" s="3">
        <f t="shared" si="13"/>
        <v>1666.3000000000002</v>
      </c>
      <c r="R46" s="27">
        <f t="shared" si="14"/>
        <v>5346.5986666666668</v>
      </c>
      <c r="S46" s="40">
        <v>426.12</v>
      </c>
      <c r="T46" s="3">
        <f t="shared" si="20"/>
        <v>1437.65</v>
      </c>
      <c r="U46" s="29">
        <f t="shared" si="21"/>
        <v>140.26</v>
      </c>
      <c r="V46" s="30">
        <f t="shared" si="17"/>
        <v>2004.03</v>
      </c>
    </row>
    <row r="47" spans="1:22" ht="21" x14ac:dyDescent="0.35">
      <c r="A47" s="1"/>
      <c r="B47" t="s">
        <v>113</v>
      </c>
      <c r="C47" s="2" t="s">
        <v>114</v>
      </c>
      <c r="D47" t="s">
        <v>108</v>
      </c>
      <c r="E47" s="3">
        <v>7513.82</v>
      </c>
      <c r="F47" s="24">
        <v>15</v>
      </c>
      <c r="G47" s="3"/>
      <c r="H47" s="3"/>
      <c r="I47" s="31"/>
      <c r="J47" s="3"/>
      <c r="K47" s="3">
        <f t="shared" si="18"/>
        <v>7513.82</v>
      </c>
      <c r="L47" s="3">
        <v>0</v>
      </c>
      <c r="M47" s="3"/>
      <c r="N47" s="3">
        <v>966.73</v>
      </c>
      <c r="O47" s="3">
        <v>0</v>
      </c>
      <c r="P47" s="41">
        <f t="shared" si="19"/>
        <v>864.09</v>
      </c>
      <c r="Q47" s="3">
        <f t="shared" si="13"/>
        <v>1830.8200000000002</v>
      </c>
      <c r="R47" s="44">
        <f t="shared" si="14"/>
        <v>5683</v>
      </c>
      <c r="S47" s="40">
        <v>426.12</v>
      </c>
      <c r="T47" s="3">
        <f t="shared" si="20"/>
        <v>1540.3300000000002</v>
      </c>
      <c r="U47" s="29">
        <f t="shared" si="21"/>
        <v>150.28</v>
      </c>
      <c r="V47" s="30">
        <f t="shared" si="17"/>
        <v>2116.7300000000005</v>
      </c>
    </row>
    <row r="48" spans="1:22" ht="21" x14ac:dyDescent="0.35">
      <c r="A48" s="1"/>
      <c r="B48" t="s">
        <v>115</v>
      </c>
      <c r="C48" s="2" t="s">
        <v>116</v>
      </c>
      <c r="D48" t="s">
        <v>108</v>
      </c>
      <c r="E48" s="3">
        <v>7513.82</v>
      </c>
      <c r="F48" s="24">
        <v>15</v>
      </c>
      <c r="G48" s="3"/>
      <c r="H48" s="3"/>
      <c r="I48" s="37"/>
      <c r="J48" s="3"/>
      <c r="K48" s="3">
        <f t="shared" si="18"/>
        <v>7513.82</v>
      </c>
      <c r="L48" s="3">
        <v>0</v>
      </c>
      <c r="M48" s="3"/>
      <c r="N48" s="3">
        <v>966.73</v>
      </c>
      <c r="O48" s="3">
        <v>0</v>
      </c>
      <c r="P48" s="41">
        <f t="shared" si="19"/>
        <v>864.09</v>
      </c>
      <c r="Q48" s="3">
        <f t="shared" si="13"/>
        <v>1830.8200000000002</v>
      </c>
      <c r="R48" s="27">
        <f t="shared" si="14"/>
        <v>5683</v>
      </c>
      <c r="S48" s="40">
        <v>426.12</v>
      </c>
      <c r="T48" s="3">
        <f t="shared" si="20"/>
        <v>1540.3300000000002</v>
      </c>
      <c r="U48" s="29">
        <f t="shared" si="21"/>
        <v>150.28</v>
      </c>
      <c r="V48" s="30">
        <f t="shared" si="17"/>
        <v>2116.7300000000005</v>
      </c>
    </row>
    <row r="49" spans="1:22" ht="21" x14ac:dyDescent="0.35">
      <c r="A49" s="1"/>
      <c r="B49" t="s">
        <v>117</v>
      </c>
      <c r="C49" s="2" t="s">
        <v>118</v>
      </c>
      <c r="D49" t="s">
        <v>119</v>
      </c>
      <c r="E49" s="3">
        <v>4677.54</v>
      </c>
      <c r="F49" s="24">
        <v>15</v>
      </c>
      <c r="G49" s="3"/>
      <c r="H49" s="3"/>
      <c r="I49" s="31"/>
      <c r="J49" s="3"/>
      <c r="K49" s="3">
        <f t="shared" si="18"/>
        <v>4677.54</v>
      </c>
      <c r="L49" s="3"/>
      <c r="M49" s="3"/>
      <c r="N49" s="3">
        <v>409.06</v>
      </c>
      <c r="O49" s="3">
        <v>0.16</v>
      </c>
      <c r="P49" s="41">
        <f t="shared" si="19"/>
        <v>537.91999999999996</v>
      </c>
      <c r="Q49" s="3">
        <f t="shared" si="13"/>
        <v>947.14</v>
      </c>
      <c r="R49" s="45">
        <f t="shared" si="14"/>
        <v>3730.4</v>
      </c>
      <c r="S49" s="28">
        <v>346.09</v>
      </c>
      <c r="T49" s="3">
        <f t="shared" si="20"/>
        <v>958.90000000000009</v>
      </c>
      <c r="U49" s="29">
        <f t="shared" si="21"/>
        <v>93.55</v>
      </c>
      <c r="V49" s="30">
        <f t="shared" si="17"/>
        <v>1398.54</v>
      </c>
    </row>
    <row r="50" spans="1:22" ht="18.75" x14ac:dyDescent="0.3">
      <c r="A50" s="1"/>
      <c r="B50" s="20" t="s">
        <v>30</v>
      </c>
      <c r="C50" s="33"/>
      <c r="D50" s="34"/>
      <c r="E50" s="35">
        <f>SUM(E32:E49)</f>
        <v>117359.37866666667</v>
      </c>
      <c r="F50" s="35"/>
      <c r="G50" s="35">
        <f>SUM(G32:G49)</f>
        <v>5598</v>
      </c>
      <c r="H50" s="35">
        <f>SUM(H32:H47)</f>
        <v>0</v>
      </c>
      <c r="I50" s="35">
        <f>SUM(I32:I49)</f>
        <v>31.99</v>
      </c>
      <c r="J50" s="35">
        <f t="shared" ref="J50:V50" si="22">SUM(J32:J49)</f>
        <v>0</v>
      </c>
      <c r="K50" s="35">
        <f t="shared" si="22"/>
        <v>117327.38866666665</v>
      </c>
      <c r="L50" s="35">
        <f t="shared" si="22"/>
        <v>0</v>
      </c>
      <c r="M50" s="35">
        <f t="shared" si="22"/>
        <v>0</v>
      </c>
      <c r="N50" s="35">
        <f t="shared" si="22"/>
        <v>14904.579999999996</v>
      </c>
      <c r="O50" s="35">
        <f>SUM(O32:O49)</f>
        <v>0.36</v>
      </c>
      <c r="P50" s="35">
        <f t="shared" si="22"/>
        <v>12632.25</v>
      </c>
      <c r="Q50" s="35">
        <f t="shared" si="22"/>
        <v>33135.189999999995</v>
      </c>
      <c r="R50" s="35">
        <f t="shared" si="22"/>
        <v>84192.198666666663</v>
      </c>
      <c r="S50" s="35">
        <f t="shared" si="22"/>
        <v>7177.4199999999992</v>
      </c>
      <c r="T50" s="35">
        <f t="shared" si="22"/>
        <v>22518.310000000009</v>
      </c>
      <c r="U50" s="35">
        <f t="shared" si="22"/>
        <v>2196.96</v>
      </c>
      <c r="V50" s="35">
        <f t="shared" si="22"/>
        <v>31892.69</v>
      </c>
    </row>
    <row r="51" spans="1:22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6"/>
      <c r="S51" s="1"/>
      <c r="T51" s="1"/>
      <c r="U51" s="1"/>
      <c r="V51" s="1"/>
    </row>
    <row r="52" spans="1:22" ht="18.75" x14ac:dyDescent="0.3">
      <c r="A52" s="1"/>
      <c r="B52" s="20" t="s">
        <v>120</v>
      </c>
      <c r="C52" s="33" t="s">
        <v>121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6"/>
      <c r="S52" s="1"/>
      <c r="T52" s="1"/>
      <c r="U52" s="1"/>
      <c r="V52" s="1"/>
    </row>
    <row r="53" spans="1:22" ht="21" x14ac:dyDescent="0.35">
      <c r="A53" s="1"/>
      <c r="B53" s="1" t="s">
        <v>122</v>
      </c>
      <c r="C53" s="2" t="s">
        <v>123</v>
      </c>
      <c r="D53" s="1" t="s">
        <v>124</v>
      </c>
      <c r="E53" s="3">
        <v>7989.28</v>
      </c>
      <c r="F53" s="24">
        <v>15</v>
      </c>
      <c r="G53" s="36"/>
      <c r="H53" s="3"/>
      <c r="I53" s="31"/>
      <c r="J53" s="3"/>
      <c r="K53" s="3">
        <f>E53+-I53</f>
        <v>7989.28</v>
      </c>
      <c r="L53" s="3"/>
      <c r="M53" s="3"/>
      <c r="N53" s="3">
        <v>1068.3</v>
      </c>
      <c r="O53" s="3">
        <v>-0.19</v>
      </c>
      <c r="P53" s="26">
        <f>ROUND(E53*0.115,2)</f>
        <v>918.77</v>
      </c>
      <c r="Q53" s="3">
        <f t="shared" ref="Q53:Q58" si="23">SUM(N53:P53)+G53</f>
        <v>1986.8799999999999</v>
      </c>
      <c r="R53" s="27">
        <f t="shared" ref="R53:R58" si="24">K53-Q53</f>
        <v>6002.4</v>
      </c>
      <c r="S53" s="40">
        <v>439.53</v>
      </c>
      <c r="T53" s="3">
        <f>ROUND(+E53*17.5%,2)+ROUND(E53*3%,2)</f>
        <v>1637.8</v>
      </c>
      <c r="U53" s="29">
        <f>ROUND(+E53*2%,2)</f>
        <v>159.79</v>
      </c>
      <c r="V53" s="30">
        <f t="shared" ref="V53:V58" si="25">SUM(S53:U53)</f>
        <v>2237.12</v>
      </c>
    </row>
    <row r="54" spans="1:22" ht="21" x14ac:dyDescent="0.35">
      <c r="A54" s="1"/>
      <c r="B54" s="1" t="s">
        <v>125</v>
      </c>
      <c r="C54" s="2" t="s">
        <v>126</v>
      </c>
      <c r="D54" s="1" t="s">
        <v>78</v>
      </c>
      <c r="E54" s="3">
        <v>7513.82</v>
      </c>
      <c r="F54" s="24">
        <v>15</v>
      </c>
      <c r="G54" s="3"/>
      <c r="H54" s="3"/>
      <c r="I54" s="31"/>
      <c r="J54" s="3"/>
      <c r="K54" s="3">
        <f t="shared" ref="K54:K58" si="26">E54+-I54</f>
        <v>7513.82</v>
      </c>
      <c r="L54" s="3"/>
      <c r="M54" s="3"/>
      <c r="N54" s="3">
        <v>966.73</v>
      </c>
      <c r="O54" s="3">
        <v>0</v>
      </c>
      <c r="P54" s="26">
        <f>ROUND(E54*0.115,2)</f>
        <v>864.09</v>
      </c>
      <c r="Q54" s="3">
        <f t="shared" si="23"/>
        <v>1830.8200000000002</v>
      </c>
      <c r="R54" s="27">
        <f t="shared" si="24"/>
        <v>5683</v>
      </c>
      <c r="S54" s="40">
        <v>426.12</v>
      </c>
      <c r="T54" s="3">
        <f>ROUND(+E54*17.5%,2)+ROUND(E54*3%,2)</f>
        <v>1540.3300000000002</v>
      </c>
      <c r="U54" s="29">
        <f>ROUND(+E54*2%,2)</f>
        <v>150.28</v>
      </c>
      <c r="V54" s="30">
        <f t="shared" si="25"/>
        <v>2116.7300000000005</v>
      </c>
    </row>
    <row r="55" spans="1:22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4">
        <v>15</v>
      </c>
      <c r="G55" s="3"/>
      <c r="H55" s="3"/>
      <c r="I55" s="31">
        <v>14.31</v>
      </c>
      <c r="J55" s="3"/>
      <c r="K55" s="3">
        <f t="shared" si="26"/>
        <v>7499.5099999999993</v>
      </c>
      <c r="L55" s="3"/>
      <c r="M55" s="3"/>
      <c r="N55" s="3">
        <v>966.73</v>
      </c>
      <c r="O55" s="3">
        <v>-0.02</v>
      </c>
      <c r="P55" s="26"/>
      <c r="Q55" s="3">
        <f t="shared" si="23"/>
        <v>966.71</v>
      </c>
      <c r="R55" s="27">
        <f t="shared" si="24"/>
        <v>6532.7999999999993</v>
      </c>
      <c r="S55" s="40">
        <v>426.12</v>
      </c>
      <c r="T55" s="3"/>
      <c r="U55" s="29"/>
      <c r="V55" s="30">
        <f t="shared" si="25"/>
        <v>426.12</v>
      </c>
    </row>
    <row r="56" spans="1:22" ht="87.75" x14ac:dyDescent="0.35">
      <c r="A56" s="1" t="s">
        <v>129</v>
      </c>
      <c r="B56" t="s">
        <v>130</v>
      </c>
      <c r="C56" s="2" t="s">
        <v>131</v>
      </c>
      <c r="D56" s="46" t="s">
        <v>132</v>
      </c>
      <c r="E56" s="3">
        <v>7289.18</v>
      </c>
      <c r="F56" s="24">
        <v>15</v>
      </c>
      <c r="G56" s="3"/>
      <c r="H56" s="3"/>
      <c r="I56" s="31">
        <v>1.1599999999999999</v>
      </c>
      <c r="J56" s="3"/>
      <c r="K56" s="3">
        <f t="shared" si="26"/>
        <v>7288.02</v>
      </c>
      <c r="L56" s="3"/>
      <c r="M56" s="3"/>
      <c r="N56" s="3">
        <v>918.77</v>
      </c>
      <c r="O56" s="3">
        <v>-0.01</v>
      </c>
      <c r="P56" s="26">
        <f>ROUND(E56*0.115,2)</f>
        <v>838.26</v>
      </c>
      <c r="Q56" s="3">
        <f t="shared" si="23"/>
        <v>1757.02</v>
      </c>
      <c r="R56" s="27">
        <f t="shared" si="24"/>
        <v>5531</v>
      </c>
      <c r="S56" s="40">
        <v>419.78</v>
      </c>
      <c r="T56" s="3">
        <f>ROUND(+E56*17.5%,2)+ROUND(E56*3%,2)</f>
        <v>1494.29</v>
      </c>
      <c r="U56" s="29">
        <f>ROUND(+E56*2%,2)</f>
        <v>145.78</v>
      </c>
      <c r="V56" s="30">
        <f t="shared" si="25"/>
        <v>2059.85</v>
      </c>
    </row>
    <row r="57" spans="1:22" ht="87.75" x14ac:dyDescent="0.35">
      <c r="A57" s="1"/>
      <c r="B57" t="s">
        <v>133</v>
      </c>
      <c r="C57" s="2" t="s">
        <v>134</v>
      </c>
      <c r="D57" s="46" t="s">
        <v>132</v>
      </c>
      <c r="E57" s="3">
        <v>7289.18</v>
      </c>
      <c r="F57" s="24">
        <v>15</v>
      </c>
      <c r="G57" s="3"/>
      <c r="H57" s="3"/>
      <c r="I57" s="31"/>
      <c r="J57" s="3"/>
      <c r="K57" s="3">
        <f t="shared" si="26"/>
        <v>7289.18</v>
      </c>
      <c r="L57" s="3"/>
      <c r="M57" s="3"/>
      <c r="N57" s="3">
        <v>918.77</v>
      </c>
      <c r="O57" s="3">
        <v>-0.05</v>
      </c>
      <c r="P57" s="26">
        <f>ROUND(E57*0.115,2)</f>
        <v>838.26</v>
      </c>
      <c r="Q57" s="3">
        <f t="shared" si="23"/>
        <v>1756.98</v>
      </c>
      <c r="R57" s="27">
        <f t="shared" si="24"/>
        <v>5532.2000000000007</v>
      </c>
      <c r="S57" s="40">
        <v>419.78</v>
      </c>
      <c r="T57" s="3">
        <f>ROUND(+E57*17.5%,2)+ROUND(E57*3%,2)</f>
        <v>1494.29</v>
      </c>
      <c r="U57" s="29">
        <f>ROUND(+E57*2%,2)</f>
        <v>145.78</v>
      </c>
      <c r="V57" s="30">
        <f t="shared" si="25"/>
        <v>2059.85</v>
      </c>
    </row>
    <row r="58" spans="1:22" ht="87.75" x14ac:dyDescent="0.35">
      <c r="A58" s="1"/>
      <c r="B58" t="s">
        <v>135</v>
      </c>
      <c r="C58" s="2" t="s">
        <v>136</v>
      </c>
      <c r="D58" s="46" t="s">
        <v>132</v>
      </c>
      <c r="E58" s="3">
        <v>7289.18</v>
      </c>
      <c r="F58" s="24">
        <v>15</v>
      </c>
      <c r="G58" s="25">
        <v>1570</v>
      </c>
      <c r="H58" s="3"/>
      <c r="I58" s="31">
        <v>1.1599999999999999</v>
      </c>
      <c r="J58" s="3"/>
      <c r="K58" s="3">
        <f t="shared" si="26"/>
        <v>7288.02</v>
      </c>
      <c r="L58" s="3"/>
      <c r="M58" s="3"/>
      <c r="N58" s="3">
        <v>918.77</v>
      </c>
      <c r="O58" s="3">
        <v>-0.01</v>
      </c>
      <c r="P58" s="41">
        <f>ROUND(E58*0.115,2)</f>
        <v>838.26</v>
      </c>
      <c r="Q58" s="3">
        <f t="shared" si="23"/>
        <v>3327.02</v>
      </c>
      <c r="R58" s="27">
        <f t="shared" si="24"/>
        <v>3961.0000000000005</v>
      </c>
      <c r="S58" s="40">
        <v>419.78</v>
      </c>
      <c r="T58" s="3">
        <f>ROUND(+E58*17.5%,2)+ROUND(E58*3%,2)</f>
        <v>1494.29</v>
      </c>
      <c r="U58" s="29">
        <f>ROUND(+E58*2%,2)</f>
        <v>145.78</v>
      </c>
      <c r="V58" s="30">
        <f t="shared" si="25"/>
        <v>2059.85</v>
      </c>
    </row>
    <row r="59" spans="1:22" ht="18.75" x14ac:dyDescent="0.3">
      <c r="A59" s="1"/>
      <c r="B59" s="20" t="s">
        <v>30</v>
      </c>
      <c r="C59" s="33"/>
      <c r="D59" s="34"/>
      <c r="E59" s="35">
        <f>SUM(E53:E58)</f>
        <v>44884.46</v>
      </c>
      <c r="F59" s="35"/>
      <c r="G59" s="35">
        <f t="shared" ref="G59:H59" si="27">SUM(G53:G58)</f>
        <v>1570</v>
      </c>
      <c r="H59" s="35">
        <f t="shared" si="27"/>
        <v>0</v>
      </c>
      <c r="I59" s="35">
        <f>SUM(I53:I58)</f>
        <v>16.63</v>
      </c>
      <c r="J59" s="35">
        <f t="shared" ref="J59" si="28">SUM(J53:J58)</f>
        <v>0</v>
      </c>
      <c r="K59" s="35">
        <f>SUM(K53:K58)</f>
        <v>44867.83</v>
      </c>
      <c r="L59" s="35">
        <f t="shared" ref="L59:V59" si="29">SUM(L53:L58)</f>
        <v>0</v>
      </c>
      <c r="M59" s="35">
        <f t="shared" si="29"/>
        <v>0</v>
      </c>
      <c r="N59" s="35">
        <f t="shared" si="29"/>
        <v>5758.07</v>
      </c>
      <c r="O59" s="35">
        <f t="shared" si="29"/>
        <v>-0.28000000000000003</v>
      </c>
      <c r="P59" s="35">
        <f t="shared" si="29"/>
        <v>4297.6400000000003</v>
      </c>
      <c r="Q59" s="35">
        <f t="shared" si="29"/>
        <v>11625.43</v>
      </c>
      <c r="R59" s="35">
        <f>SUM(R53:R58)</f>
        <v>33242.400000000001</v>
      </c>
      <c r="S59" s="35">
        <f t="shared" si="29"/>
        <v>2551.1099999999997</v>
      </c>
      <c r="T59" s="35">
        <f t="shared" si="29"/>
        <v>7661</v>
      </c>
      <c r="U59" s="35">
        <f t="shared" si="29"/>
        <v>747.41</v>
      </c>
      <c r="V59" s="35">
        <f t="shared" si="29"/>
        <v>10959.52</v>
      </c>
    </row>
    <row r="60" spans="1:22" ht="18.75" x14ac:dyDescent="0.3">
      <c r="A60" s="1"/>
      <c r="B60" s="20"/>
      <c r="C60" s="2"/>
      <c r="D60" s="1"/>
      <c r="E60" s="3"/>
      <c r="F60" s="3"/>
      <c r="G60" s="3"/>
      <c r="H60" s="3"/>
      <c r="I60" s="3"/>
      <c r="J60" s="3"/>
      <c r="K60" s="47"/>
      <c r="L60" s="47"/>
      <c r="M60" s="47"/>
      <c r="N60" s="47"/>
      <c r="O60" s="47"/>
      <c r="P60" s="47"/>
      <c r="Q60" s="47"/>
      <c r="R60" s="48"/>
      <c r="S60" s="49"/>
      <c r="T60" s="49"/>
      <c r="U60" s="49"/>
      <c r="V60" s="49"/>
    </row>
    <row r="61" spans="1:22" ht="18.75" x14ac:dyDescent="0.3">
      <c r="A61" s="1"/>
      <c r="B61" s="20" t="s">
        <v>137</v>
      </c>
      <c r="C61" s="33" t="s">
        <v>138</v>
      </c>
      <c r="D61" s="1"/>
      <c r="E61" s="3"/>
      <c r="F61" s="3"/>
      <c r="G61" s="3"/>
      <c r="H61" s="3"/>
      <c r="I61" s="3"/>
      <c r="J61" s="3"/>
      <c r="K61" s="47"/>
      <c r="L61" s="47"/>
      <c r="M61" s="47"/>
      <c r="N61" s="47"/>
      <c r="O61" s="47"/>
      <c r="P61" s="47"/>
      <c r="Q61" s="47"/>
      <c r="R61" s="48"/>
      <c r="S61" s="49"/>
      <c r="T61" s="49"/>
      <c r="U61" s="49"/>
      <c r="V61" s="49"/>
    </row>
    <row r="62" spans="1:22" ht="21" x14ac:dyDescent="0.35">
      <c r="A62" s="1"/>
      <c r="B62" s="1" t="s">
        <v>139</v>
      </c>
      <c r="C62" s="2" t="s">
        <v>140</v>
      </c>
      <c r="D62" s="1" t="s">
        <v>35</v>
      </c>
      <c r="E62" s="3">
        <v>13520</v>
      </c>
      <c r="F62" s="24">
        <v>15</v>
      </c>
      <c r="G62" s="39"/>
      <c r="H62" s="3"/>
      <c r="I62" s="3"/>
      <c r="J62" s="3"/>
      <c r="K62" s="3">
        <f>E62+-I62</f>
        <v>13520</v>
      </c>
      <c r="L62" s="3">
        <v>0</v>
      </c>
      <c r="M62" s="3"/>
      <c r="N62" s="3">
        <v>2283.5500000000002</v>
      </c>
      <c r="O62" s="3">
        <v>-0.15</v>
      </c>
      <c r="P62" s="41">
        <f>ROUND(E62*0.115,2)</f>
        <v>1554.8</v>
      </c>
      <c r="Q62" s="3">
        <f>SUM(N62:P62)+G62</f>
        <v>3838.2</v>
      </c>
      <c r="R62" s="27">
        <f>K62-Q62</f>
        <v>9681.7999999999993</v>
      </c>
      <c r="S62" s="28">
        <v>595.59</v>
      </c>
      <c r="T62" s="3">
        <f>ROUND(+E62*17.5%,2)+ROUND(E62*3%,2)</f>
        <v>2771.6</v>
      </c>
      <c r="U62" s="29">
        <f>ROUND(+E62*2%,2)</f>
        <v>270.39999999999998</v>
      </c>
      <c r="V62" s="30">
        <f>SUM(S62:U62)</f>
        <v>3637.59</v>
      </c>
    </row>
    <row r="63" spans="1:22" ht="18.75" x14ac:dyDescent="0.3">
      <c r="A63" s="1"/>
      <c r="B63" s="20" t="s">
        <v>30</v>
      </c>
      <c r="C63" s="1"/>
      <c r="D63" s="1"/>
      <c r="E63" s="35">
        <f>E62</f>
        <v>13520</v>
      </c>
      <c r="F63" s="35"/>
      <c r="G63" s="35">
        <f>+G62</f>
        <v>0</v>
      </c>
      <c r="H63" s="35"/>
      <c r="I63" s="35">
        <f>I62</f>
        <v>0</v>
      </c>
      <c r="J63" s="35">
        <f t="shared" ref="J63" si="30">J62</f>
        <v>0</v>
      </c>
      <c r="K63" s="35">
        <f>K62</f>
        <v>13520</v>
      </c>
      <c r="L63" s="35">
        <f t="shared" ref="L63:V63" si="31">L62</f>
        <v>0</v>
      </c>
      <c r="M63" s="35">
        <f t="shared" si="31"/>
        <v>0</v>
      </c>
      <c r="N63" s="35">
        <f t="shared" si="31"/>
        <v>2283.5500000000002</v>
      </c>
      <c r="O63" s="35">
        <f t="shared" si="31"/>
        <v>-0.15</v>
      </c>
      <c r="P63" s="35">
        <f t="shared" si="31"/>
        <v>1554.8</v>
      </c>
      <c r="Q63" s="35">
        <f t="shared" si="31"/>
        <v>3838.2</v>
      </c>
      <c r="R63" s="35">
        <f>R62</f>
        <v>9681.7999999999993</v>
      </c>
      <c r="S63" s="35">
        <f t="shared" si="31"/>
        <v>595.59</v>
      </c>
      <c r="T63" s="35">
        <f t="shared" si="31"/>
        <v>2771.6</v>
      </c>
      <c r="U63" s="35">
        <f t="shared" si="31"/>
        <v>270.39999999999998</v>
      </c>
      <c r="V63" s="35">
        <f t="shared" si="31"/>
        <v>3637.59</v>
      </c>
    </row>
    <row r="64" spans="1:22" ht="18.75" x14ac:dyDescent="0.3">
      <c r="A64" s="1"/>
      <c r="B64" s="20"/>
      <c r="C64" s="1"/>
      <c r="D64" s="1"/>
      <c r="E64" s="3"/>
      <c r="F64" s="3"/>
      <c r="G64" s="3"/>
      <c r="H64" s="3"/>
      <c r="I64" s="3"/>
      <c r="J64" s="3"/>
      <c r="K64" s="47"/>
      <c r="L64" s="47"/>
      <c r="M64" s="47"/>
      <c r="N64" s="47"/>
      <c r="O64" s="47"/>
      <c r="P64" s="47"/>
      <c r="Q64" s="47"/>
      <c r="R64" s="48"/>
      <c r="S64" s="49"/>
      <c r="T64" s="49"/>
      <c r="U64" s="49"/>
      <c r="V64" s="49"/>
    </row>
    <row r="65" spans="1:22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0"/>
      <c r="S65" s="1"/>
      <c r="T65" s="1"/>
      <c r="U65" s="1"/>
      <c r="V65" s="1"/>
    </row>
    <row r="66" spans="1:22" ht="18.75" x14ac:dyDescent="0.3">
      <c r="A66" s="1"/>
      <c r="B66" s="1"/>
      <c r="C66" s="51" t="s">
        <v>141</v>
      </c>
      <c r="D66" s="1"/>
      <c r="E66" s="52">
        <f>E9+E22+E29+E50+E59+E63</f>
        <v>303680.35866666667</v>
      </c>
      <c r="F66" s="53"/>
      <c r="G66" s="52">
        <f>G9+G22+G29+G50+G59+G63</f>
        <v>18848</v>
      </c>
      <c r="H66" s="53"/>
      <c r="I66" s="54">
        <f t="shared" ref="I66:Q66" si="32">I9+I22+I29+I50+I59+I63</f>
        <v>58.11</v>
      </c>
      <c r="J66" s="53">
        <f t="shared" si="32"/>
        <v>0</v>
      </c>
      <c r="K66" s="52">
        <f t="shared" si="32"/>
        <v>303622.24866666668</v>
      </c>
      <c r="L66" s="53">
        <f t="shared" si="32"/>
        <v>8149.8500000000022</v>
      </c>
      <c r="M66" s="53">
        <f t="shared" si="32"/>
        <v>8149.4000000000024</v>
      </c>
      <c r="N66" s="52">
        <f t="shared" si="32"/>
        <v>40884.550000000003</v>
      </c>
      <c r="O66" s="53">
        <f t="shared" si="32"/>
        <v>-0.6</v>
      </c>
      <c r="P66" s="52">
        <f t="shared" si="32"/>
        <v>33195.1</v>
      </c>
      <c r="Q66" s="53">
        <f t="shared" si="32"/>
        <v>92927.049999999974</v>
      </c>
      <c r="R66" s="55">
        <f>ROUND(+R9+R22+R29+R50+R59+R63,1)</f>
        <v>210695.2</v>
      </c>
      <c r="S66" s="53">
        <f>S9+S22+S29+S50+S59+S63</f>
        <v>17359.18</v>
      </c>
      <c r="T66" s="54">
        <f>T63+T59+T50+T29+T22+T9</f>
        <v>59173.784600000006</v>
      </c>
      <c r="U66" s="52">
        <f>U9+U22+U29+U50+U59+U63</f>
        <v>5773.15</v>
      </c>
      <c r="V66" s="56">
        <f>V9+V22+V29+V50+V59+V63</f>
        <v>82306.114600000015</v>
      </c>
    </row>
    <row r="67" spans="1:22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53"/>
      <c r="T67" s="53"/>
      <c r="U67" s="1"/>
      <c r="V67" s="1"/>
    </row>
    <row r="68" spans="1:22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E7+E8+E12+E13+E14+E15+E16+E17+E18+E19+E20+E21+E25+E26+E27+E28+E33+E34+E35+E36+E37+E38+E39+E40+E41+E43+E44+E45+E46+E47+E48+E49+E53+E54+E56+E57+E58+E62</f>
        <v>288652.71866666677</v>
      </c>
      <c r="F68" s="3">
        <f>E68*17.5%</f>
        <v>50514.225766666685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1"/>
      <c r="T68" s="3"/>
      <c r="U68" s="1"/>
      <c r="V68" s="1"/>
    </row>
    <row r="69" spans="1:22" ht="15.75" x14ac:dyDescent="0.25">
      <c r="A69" s="1"/>
      <c r="B69" s="1"/>
      <c r="C69" t="s">
        <v>143</v>
      </c>
      <c r="D69" s="1"/>
      <c r="E69" s="3">
        <f>E68</f>
        <v>288652.71866666677</v>
      </c>
      <c r="F69" s="3">
        <f>E69*3%</f>
        <v>8659.5815600000024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  <c r="U69" s="1"/>
      <c r="V69" s="1"/>
    </row>
    <row r="70" spans="1:22" ht="15.75" x14ac:dyDescent="0.25">
      <c r="A70" s="1"/>
      <c r="B70" s="1"/>
      <c r="C70" s="1"/>
      <c r="D70" s="1"/>
      <c r="E70" s="1"/>
      <c r="F70" s="3">
        <f>SUM(F68:F69)</f>
        <v>59173.807326666691</v>
      </c>
      <c r="G70" s="3"/>
      <c r="H70" s="1"/>
      <c r="I70" s="40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</row>
    <row r="71" spans="1:2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</row>
    <row r="72" spans="1:2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</row>
    <row r="73" spans="1:2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</row>
    <row r="74" spans="1:2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</row>
    <row r="75" spans="1:22" ht="16.5" thickBot="1" x14ac:dyDescent="0.3">
      <c r="A75" s="1"/>
      <c r="B75" s="1"/>
      <c r="C75" s="1"/>
      <c r="D75" s="1"/>
      <c r="E75" s="58"/>
      <c r="F75" s="58"/>
      <c r="G75" s="24"/>
      <c r="H75" s="24"/>
      <c r="I75" s="1"/>
      <c r="J75" s="1"/>
      <c r="K75" s="1"/>
      <c r="L75" s="1"/>
      <c r="M75" s="1"/>
      <c r="N75" s="1"/>
      <c r="O75" s="1"/>
      <c r="P75" s="59"/>
      <c r="Q75" s="59"/>
      <c r="R75" s="2"/>
      <c r="S75" s="1"/>
      <c r="T75" s="1"/>
      <c r="U75" s="1"/>
      <c r="V75" s="1"/>
    </row>
    <row r="76" spans="1:22" ht="15" x14ac:dyDescent="0.25">
      <c r="A76" s="1"/>
      <c r="B76" s="1"/>
      <c r="C76" s="1"/>
      <c r="D76" s="1"/>
      <c r="E76" s="60" t="s">
        <v>144</v>
      </c>
      <c r="F76" s="59"/>
      <c r="G76" s="24"/>
      <c r="H76" s="24"/>
      <c r="I76" s="1"/>
      <c r="J76" s="1"/>
      <c r="K76" s="1"/>
      <c r="L76" s="1"/>
      <c r="M76" s="1"/>
      <c r="N76" s="1"/>
      <c r="O76" s="1"/>
      <c r="P76" s="1"/>
      <c r="Q76" s="1"/>
      <c r="R76" s="61" t="s">
        <v>145</v>
      </c>
      <c r="S76" s="61"/>
      <c r="T76" s="24"/>
      <c r="U76" s="1"/>
      <c r="V76" s="1"/>
    </row>
    <row r="77" spans="1:22" ht="15.75" x14ac:dyDescent="0.25">
      <c r="A77" s="1"/>
      <c r="B77" s="1"/>
      <c r="C77" s="1"/>
      <c r="D77" s="1"/>
      <c r="E77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 t="s">
        <v>147</v>
      </c>
      <c r="S77" s="1"/>
      <c r="T77" s="1"/>
      <c r="U77" s="1"/>
      <c r="V77" s="1"/>
    </row>
    <row r="78" spans="1:2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</row>
    <row r="79" spans="1:2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</row>
  </sheetData>
  <mergeCells count="5">
    <mergeCell ref="B4:V4"/>
    <mergeCell ref="E75:F75"/>
    <mergeCell ref="P75:Q75"/>
    <mergeCell ref="E76:F76"/>
    <mergeCell ref="R76:S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workbookViewId="0"/>
  </sheetViews>
  <sheetFormatPr baseColWidth="10" defaultRowHeight="14.25" x14ac:dyDescent="0.2"/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1"/>
      <c r="U1" s="1"/>
      <c r="V1" s="1"/>
    </row>
    <row r="2" spans="1:2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1"/>
      <c r="V2" s="1"/>
    </row>
    <row r="3" spans="1:22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1"/>
      <c r="T3" s="1"/>
      <c r="U3" s="1"/>
      <c r="V3" s="1"/>
    </row>
    <row r="4" spans="1:22" ht="18.75" x14ac:dyDescent="0.25">
      <c r="A4" s="1"/>
      <c r="B4" s="57" t="s">
        <v>148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ht="56.25" x14ac:dyDescent="0.2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8" t="s">
        <v>9</v>
      </c>
      <c r="K5" s="8" t="s">
        <v>10</v>
      </c>
      <c r="L5" s="14" t="s">
        <v>11</v>
      </c>
      <c r="M5" s="10" t="s">
        <v>12</v>
      </c>
      <c r="N5" s="10" t="s">
        <v>13</v>
      </c>
      <c r="O5" s="15" t="s">
        <v>14</v>
      </c>
      <c r="P5" s="16" t="s">
        <v>15</v>
      </c>
      <c r="Q5" s="17" t="s">
        <v>16</v>
      </c>
      <c r="R5" s="18" t="s">
        <v>17</v>
      </c>
      <c r="S5" s="14" t="s">
        <v>18</v>
      </c>
      <c r="T5" s="14" t="s">
        <v>19</v>
      </c>
      <c r="U5" s="19" t="s">
        <v>20</v>
      </c>
      <c r="V5" s="19" t="s">
        <v>21</v>
      </c>
    </row>
    <row r="6" spans="1:22" ht="15.75" x14ac:dyDescent="0.25">
      <c r="A6" s="1"/>
      <c r="B6" s="20" t="s">
        <v>22</v>
      </c>
      <c r="C6" s="21" t="s">
        <v>23</v>
      </c>
      <c r="D6" s="21"/>
      <c r="E6" s="22"/>
      <c r="F6" s="3"/>
      <c r="G6" s="23"/>
      <c r="H6" s="3"/>
      <c r="I6" s="22"/>
      <c r="J6" s="22"/>
      <c r="K6" s="22"/>
      <c r="L6" s="3"/>
      <c r="M6" s="3"/>
      <c r="N6" s="3"/>
      <c r="O6" s="22"/>
      <c r="P6" s="3"/>
      <c r="Q6" s="22"/>
      <c r="R6" s="4"/>
      <c r="S6" s="1"/>
      <c r="T6" s="1"/>
      <c r="U6" s="1"/>
      <c r="V6" s="1"/>
    </row>
    <row r="7" spans="1:22" ht="21" x14ac:dyDescent="0.35">
      <c r="A7" s="1"/>
      <c r="B7" s="1" t="s">
        <v>24</v>
      </c>
      <c r="C7" s="2" t="s">
        <v>25</v>
      </c>
      <c r="D7" s="1" t="s">
        <v>26</v>
      </c>
      <c r="E7" s="3">
        <v>24148.799999999999</v>
      </c>
      <c r="F7" s="24">
        <v>15</v>
      </c>
      <c r="G7" s="25">
        <v>5036</v>
      </c>
      <c r="H7" s="3"/>
      <c r="I7" s="3"/>
      <c r="J7" s="3"/>
      <c r="K7" s="3">
        <f>E7+-I7</f>
        <v>24148.799999999999</v>
      </c>
      <c r="L7" s="3">
        <v>0</v>
      </c>
      <c r="M7" s="3"/>
      <c r="N7" s="3">
        <v>5127.58</v>
      </c>
      <c r="O7" s="3">
        <v>-0.09</v>
      </c>
      <c r="P7" s="26">
        <f>ROUND(E7*0.115,2)</f>
        <v>2777.11</v>
      </c>
      <c r="Q7" s="3">
        <f>SUM(N7:P7)+G7</f>
        <v>12940.6</v>
      </c>
      <c r="R7" s="27">
        <f>K7-Q7</f>
        <v>11208.199999999999</v>
      </c>
      <c r="S7" s="28">
        <v>895.49</v>
      </c>
      <c r="T7" s="3">
        <f>+E7*17.5%+E7*3%</f>
        <v>4950.5039999999999</v>
      </c>
      <c r="U7" s="29">
        <f>ROUND(+E7*2%,2)</f>
        <v>482.98</v>
      </c>
      <c r="V7" s="30">
        <f>SUM(S7:U7)</f>
        <v>6328.9740000000002</v>
      </c>
    </row>
    <row r="8" spans="1:22" ht="21" x14ac:dyDescent="0.35">
      <c r="A8" s="1"/>
      <c r="B8" s="1" t="s">
        <v>27</v>
      </c>
      <c r="C8" s="2" t="s">
        <v>28</v>
      </c>
      <c r="D8" s="1" t="s">
        <v>29</v>
      </c>
      <c r="E8" s="3">
        <v>6705.32</v>
      </c>
      <c r="F8" s="24">
        <v>15</v>
      </c>
      <c r="G8" s="3"/>
      <c r="H8" s="3"/>
      <c r="I8" s="31"/>
      <c r="J8" s="3"/>
      <c r="K8" s="3">
        <f>E8+-I8</f>
        <v>6705.32</v>
      </c>
      <c r="L8" s="3">
        <v>0</v>
      </c>
      <c r="M8" s="3"/>
      <c r="N8" s="3">
        <v>794</v>
      </c>
      <c r="O8" s="3">
        <v>0.21</v>
      </c>
      <c r="P8" s="26">
        <f>ROUND(E8*0.115,2)</f>
        <v>771.11</v>
      </c>
      <c r="Q8" s="3">
        <f>SUM(N8:P8)+G8</f>
        <v>1565.3200000000002</v>
      </c>
      <c r="R8" s="27">
        <f>K8-Q8</f>
        <v>5140</v>
      </c>
      <c r="S8" s="28">
        <v>403.31</v>
      </c>
      <c r="T8" s="3">
        <f>+E8*17.5%+E8*3%</f>
        <v>1374.5905999999998</v>
      </c>
      <c r="U8" s="29">
        <f>ROUND(+E8*2%,2)</f>
        <v>134.11000000000001</v>
      </c>
      <c r="V8" s="30">
        <f>SUM(S8:U8)</f>
        <v>1912.0105999999996</v>
      </c>
    </row>
    <row r="9" spans="1:22" ht="18.75" x14ac:dyDescent="0.3">
      <c r="A9" s="1"/>
      <c r="B9" s="32" t="s">
        <v>30</v>
      </c>
      <c r="C9" s="33"/>
      <c r="D9" s="34"/>
      <c r="E9" s="35">
        <f>SUM(E7:E8)</f>
        <v>30854.12</v>
      </c>
      <c r="F9" s="35"/>
      <c r="G9" s="35">
        <f>+G8+G7</f>
        <v>5036</v>
      </c>
      <c r="H9" s="35"/>
      <c r="I9" s="35">
        <f t="shared" ref="I9:J9" si="0">SUM(I7:I8)</f>
        <v>0</v>
      </c>
      <c r="J9" s="35">
        <f t="shared" si="0"/>
        <v>0</v>
      </c>
      <c r="K9" s="35">
        <f>SUM(K7:K8)</f>
        <v>30854.12</v>
      </c>
      <c r="L9" s="35">
        <f t="shared" ref="L9:V9" si="1">SUM(L7:L8)</f>
        <v>0</v>
      </c>
      <c r="M9" s="35">
        <f t="shared" si="1"/>
        <v>0</v>
      </c>
      <c r="N9" s="35">
        <f t="shared" si="1"/>
        <v>5921.58</v>
      </c>
      <c r="O9" s="35">
        <f t="shared" si="1"/>
        <v>0.12</v>
      </c>
      <c r="P9" s="35">
        <f>SUM(P7:P8)</f>
        <v>3548.2200000000003</v>
      </c>
      <c r="Q9" s="35">
        <f t="shared" si="1"/>
        <v>14505.92</v>
      </c>
      <c r="R9" s="35">
        <f>SUM(R7:R8)</f>
        <v>16348.199999999999</v>
      </c>
      <c r="S9" s="35">
        <f t="shared" si="1"/>
        <v>1298.8</v>
      </c>
      <c r="T9" s="35">
        <f t="shared" si="1"/>
        <v>6325.0945999999994</v>
      </c>
      <c r="U9" s="35">
        <f t="shared" si="1"/>
        <v>617.09</v>
      </c>
      <c r="V9" s="35">
        <f t="shared" si="1"/>
        <v>8240.9845999999998</v>
      </c>
    </row>
    <row r="10" spans="1:22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6"/>
      <c r="S10" s="1"/>
      <c r="T10" s="1"/>
      <c r="U10" s="1"/>
      <c r="V10" s="1"/>
    </row>
    <row r="11" spans="1:22" ht="18.75" x14ac:dyDescent="0.3">
      <c r="A11" s="1"/>
      <c r="B11" s="20" t="s">
        <v>31</v>
      </c>
      <c r="C11" s="33" t="s">
        <v>32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6"/>
      <c r="S11" s="1"/>
      <c r="T11" s="1"/>
      <c r="U11" s="1"/>
      <c r="V11" s="1"/>
    </row>
    <row r="12" spans="1:22" ht="21" x14ac:dyDescent="0.35">
      <c r="A12" s="1"/>
      <c r="B12" s="1" t="s">
        <v>33</v>
      </c>
      <c r="C12" s="2" t="s">
        <v>34</v>
      </c>
      <c r="D12" s="1" t="s">
        <v>35</v>
      </c>
      <c r="E12" s="3">
        <v>13520</v>
      </c>
      <c r="F12" s="24">
        <v>15</v>
      </c>
      <c r="G12" s="25">
        <v>2535</v>
      </c>
      <c r="H12" s="3"/>
      <c r="I12" s="3"/>
      <c r="J12" s="3"/>
      <c r="K12" s="3">
        <f>E12+-I12</f>
        <v>13520</v>
      </c>
      <c r="L12" s="3">
        <v>0</v>
      </c>
      <c r="M12" s="3"/>
      <c r="N12" s="3">
        <v>2283.5500000000002</v>
      </c>
      <c r="O12" s="3">
        <v>0.05</v>
      </c>
      <c r="P12" s="26">
        <f t="shared" ref="P12:P21" si="2">ROUND(E12*0.115,2)</f>
        <v>1554.8</v>
      </c>
      <c r="Q12" s="3">
        <f t="shared" ref="Q12:Q21" si="3">SUM(N12:P12)+G12</f>
        <v>6373.4000000000005</v>
      </c>
      <c r="R12" s="27">
        <f t="shared" ref="R12:R21" si="4">K12-Q12</f>
        <v>7146.5999999999995</v>
      </c>
      <c r="S12" s="28">
        <v>595.6</v>
      </c>
      <c r="T12" s="3">
        <f t="shared" ref="T12:T21" si="5">ROUND(+E12*17.5%,2)+ROUND(E12*3%,2)</f>
        <v>2771.6</v>
      </c>
      <c r="U12" s="29">
        <f t="shared" ref="U12:U21" si="6">ROUND(+E12*2%,2)</f>
        <v>270.39999999999998</v>
      </c>
      <c r="V12" s="30">
        <f t="shared" ref="V12:V21" si="7">SUM(S12:U12)</f>
        <v>3637.6</v>
      </c>
    </row>
    <row r="13" spans="1:22" ht="21" x14ac:dyDescent="0.35">
      <c r="A13" s="1"/>
      <c r="B13" s="1" t="s">
        <v>36</v>
      </c>
      <c r="C13" s="2" t="s">
        <v>37</v>
      </c>
      <c r="D13" s="1" t="s">
        <v>38</v>
      </c>
      <c r="E13" s="3">
        <v>7513.82</v>
      </c>
      <c r="F13" s="24">
        <v>15</v>
      </c>
      <c r="G13" s="3"/>
      <c r="H13" s="3"/>
      <c r="I13" s="37"/>
      <c r="J13" s="38"/>
      <c r="K13" s="3">
        <f t="shared" ref="K13:K21" si="8">E13+-I13</f>
        <v>7513.82</v>
      </c>
      <c r="L13" s="3">
        <v>0</v>
      </c>
      <c r="M13" s="3"/>
      <c r="N13" s="3">
        <v>966.73</v>
      </c>
      <c r="O13" s="3">
        <v>0</v>
      </c>
      <c r="P13" s="26">
        <f t="shared" si="2"/>
        <v>864.09</v>
      </c>
      <c r="Q13" s="3">
        <f t="shared" si="3"/>
        <v>1830.8200000000002</v>
      </c>
      <c r="R13" s="27">
        <f t="shared" si="4"/>
        <v>5683</v>
      </c>
      <c r="S13" s="28">
        <v>426.13</v>
      </c>
      <c r="T13" s="3">
        <f t="shared" si="5"/>
        <v>1540.3300000000002</v>
      </c>
      <c r="U13" s="29">
        <f t="shared" si="6"/>
        <v>150.28</v>
      </c>
      <c r="V13" s="30">
        <f t="shared" si="7"/>
        <v>2116.7400000000002</v>
      </c>
    </row>
    <row r="14" spans="1:22" ht="21" x14ac:dyDescent="0.35">
      <c r="A14" s="1"/>
      <c r="B14" s="1" t="s">
        <v>39</v>
      </c>
      <c r="C14" s="2" t="s">
        <v>40</v>
      </c>
      <c r="D14" s="1" t="s">
        <v>41</v>
      </c>
      <c r="E14" s="3">
        <v>7513.82</v>
      </c>
      <c r="F14" s="24">
        <v>15</v>
      </c>
      <c r="G14" s="39"/>
      <c r="H14" s="3"/>
      <c r="I14" s="37">
        <v>2.38</v>
      </c>
      <c r="J14" s="38"/>
      <c r="K14" s="3">
        <f t="shared" si="8"/>
        <v>7511.44</v>
      </c>
      <c r="L14" s="3">
        <v>0</v>
      </c>
      <c r="M14" s="3"/>
      <c r="N14" s="3">
        <v>966.73</v>
      </c>
      <c r="O14" s="3">
        <v>0.02</v>
      </c>
      <c r="P14" s="26">
        <f t="shared" si="2"/>
        <v>864.09</v>
      </c>
      <c r="Q14" s="3">
        <f t="shared" si="3"/>
        <v>1830.8400000000001</v>
      </c>
      <c r="R14" s="27">
        <f t="shared" si="4"/>
        <v>5680.5999999999995</v>
      </c>
      <c r="S14" s="28">
        <v>426.13</v>
      </c>
      <c r="T14" s="3">
        <f t="shared" si="5"/>
        <v>1540.3300000000002</v>
      </c>
      <c r="U14" s="29">
        <f t="shared" si="6"/>
        <v>150.28</v>
      </c>
      <c r="V14" s="30">
        <f t="shared" si="7"/>
        <v>2116.7400000000002</v>
      </c>
    </row>
    <row r="15" spans="1:22" ht="21" x14ac:dyDescent="0.35">
      <c r="A15" s="1"/>
      <c r="B15" s="1" t="s">
        <v>42</v>
      </c>
      <c r="C15" s="2" t="s">
        <v>43</v>
      </c>
      <c r="D15" s="1" t="s">
        <v>44</v>
      </c>
      <c r="E15" s="3">
        <v>7989.28</v>
      </c>
      <c r="F15" s="24">
        <v>15</v>
      </c>
      <c r="G15" s="3"/>
      <c r="H15" s="3"/>
      <c r="I15" s="37"/>
      <c r="J15" s="3"/>
      <c r="K15" s="3">
        <f t="shared" si="8"/>
        <v>7989.28</v>
      </c>
      <c r="L15" s="3">
        <v>0</v>
      </c>
      <c r="M15" s="3"/>
      <c r="N15" s="3">
        <v>1068.3</v>
      </c>
      <c r="O15" s="3">
        <v>0.01</v>
      </c>
      <c r="P15" s="26">
        <f t="shared" si="2"/>
        <v>918.77</v>
      </c>
      <c r="Q15" s="3">
        <f t="shared" si="3"/>
        <v>1987.08</v>
      </c>
      <c r="R15" s="27">
        <f t="shared" si="4"/>
        <v>6002.2</v>
      </c>
      <c r="S15" s="28">
        <v>439.54</v>
      </c>
      <c r="T15" s="3">
        <f t="shared" si="5"/>
        <v>1637.8</v>
      </c>
      <c r="U15" s="29">
        <f t="shared" si="6"/>
        <v>159.79</v>
      </c>
      <c r="V15" s="30">
        <f t="shared" si="7"/>
        <v>2237.13</v>
      </c>
    </row>
    <row r="16" spans="1:22" ht="21" x14ac:dyDescent="0.35">
      <c r="A16" s="1"/>
      <c r="B16" s="1" t="s">
        <v>45</v>
      </c>
      <c r="C16" s="2" t="s">
        <v>46</v>
      </c>
      <c r="D16" s="1" t="s">
        <v>47</v>
      </c>
      <c r="E16" s="3">
        <v>5278.78</v>
      </c>
      <c r="F16" s="24">
        <v>15</v>
      </c>
      <c r="G16" s="25">
        <v>2558</v>
      </c>
      <c r="H16" s="3"/>
      <c r="I16" s="37"/>
      <c r="J16" s="3"/>
      <c r="K16" s="3">
        <f t="shared" si="8"/>
        <v>5278.78</v>
      </c>
      <c r="L16" s="3">
        <v>0</v>
      </c>
      <c r="M16" s="3"/>
      <c r="N16" s="3">
        <v>511.6</v>
      </c>
      <c r="O16" s="3">
        <v>0.12</v>
      </c>
      <c r="P16" s="26">
        <f t="shared" si="2"/>
        <v>607.05999999999995</v>
      </c>
      <c r="Q16" s="3">
        <f t="shared" si="3"/>
        <v>3676.7799999999997</v>
      </c>
      <c r="R16" s="27">
        <f t="shared" si="4"/>
        <v>1602</v>
      </c>
      <c r="S16" s="28">
        <v>363.06</v>
      </c>
      <c r="T16" s="3">
        <f t="shared" si="5"/>
        <v>1082.1500000000001</v>
      </c>
      <c r="U16" s="29">
        <f t="shared" si="6"/>
        <v>105.58</v>
      </c>
      <c r="V16" s="30">
        <f t="shared" si="7"/>
        <v>1550.79</v>
      </c>
    </row>
    <row r="17" spans="1:22" ht="21" x14ac:dyDescent="0.35">
      <c r="A17" s="1"/>
      <c r="B17" s="1" t="s">
        <v>48</v>
      </c>
      <c r="C17" s="2" t="s">
        <v>49</v>
      </c>
      <c r="D17" s="1" t="s">
        <v>50</v>
      </c>
      <c r="E17" s="3">
        <v>4677.54</v>
      </c>
      <c r="F17" s="24">
        <v>15</v>
      </c>
      <c r="G17" s="25">
        <v>1942.52</v>
      </c>
      <c r="H17" s="3"/>
      <c r="I17" s="31"/>
      <c r="J17" s="3"/>
      <c r="K17" s="3">
        <f t="shared" si="8"/>
        <v>4677.54</v>
      </c>
      <c r="L17" s="3"/>
      <c r="M17" s="3"/>
      <c r="N17" s="3">
        <v>409.06</v>
      </c>
      <c r="O17" s="3">
        <v>0.04</v>
      </c>
      <c r="P17" s="26">
        <f t="shared" si="2"/>
        <v>537.91999999999996</v>
      </c>
      <c r="Q17" s="3">
        <f t="shared" si="3"/>
        <v>2889.54</v>
      </c>
      <c r="R17" s="27">
        <f t="shared" si="4"/>
        <v>1788</v>
      </c>
      <c r="S17" s="28">
        <v>346.1</v>
      </c>
      <c r="T17" s="3">
        <f t="shared" si="5"/>
        <v>958.90000000000009</v>
      </c>
      <c r="U17" s="29">
        <f t="shared" si="6"/>
        <v>93.55</v>
      </c>
      <c r="V17" s="30">
        <f t="shared" si="7"/>
        <v>1398.55</v>
      </c>
    </row>
    <row r="18" spans="1:22" ht="21" x14ac:dyDescent="0.35">
      <c r="A18" s="1"/>
      <c r="B18" s="1" t="s">
        <v>51</v>
      </c>
      <c r="C18" s="2" t="s">
        <v>52</v>
      </c>
      <c r="D18" s="1" t="s">
        <v>53</v>
      </c>
      <c r="E18" s="3">
        <v>5278.78</v>
      </c>
      <c r="F18" s="24">
        <v>15</v>
      </c>
      <c r="G18" s="39"/>
      <c r="H18" s="31"/>
      <c r="I18" s="37"/>
      <c r="J18" s="3"/>
      <c r="K18" s="3">
        <f t="shared" si="8"/>
        <v>5278.78</v>
      </c>
      <c r="L18" s="3"/>
      <c r="M18" s="3"/>
      <c r="N18" s="3">
        <v>511.6</v>
      </c>
      <c r="O18" s="3">
        <v>0.12</v>
      </c>
      <c r="P18" s="26">
        <f t="shared" si="2"/>
        <v>607.05999999999995</v>
      </c>
      <c r="Q18" s="3">
        <f t="shared" si="3"/>
        <v>1118.78</v>
      </c>
      <c r="R18" s="27">
        <f t="shared" si="4"/>
        <v>4160</v>
      </c>
      <c r="S18" s="28">
        <v>363.06</v>
      </c>
      <c r="T18" s="3">
        <f t="shared" si="5"/>
        <v>1082.1500000000001</v>
      </c>
      <c r="U18" s="29">
        <f t="shared" si="6"/>
        <v>105.58</v>
      </c>
      <c r="V18" s="30">
        <f t="shared" si="7"/>
        <v>1550.79</v>
      </c>
    </row>
    <row r="19" spans="1:22" ht="21" x14ac:dyDescent="0.35">
      <c r="A19" s="1"/>
      <c r="B19" t="s">
        <v>54</v>
      </c>
      <c r="C19" s="2" t="s">
        <v>55</v>
      </c>
      <c r="D19" t="s">
        <v>56</v>
      </c>
      <c r="E19" s="3">
        <v>5278.78</v>
      </c>
      <c r="F19" s="24">
        <v>15</v>
      </c>
      <c r="G19" s="3"/>
      <c r="H19" s="31"/>
      <c r="I19" s="37"/>
      <c r="J19" s="3"/>
      <c r="K19" s="3">
        <f t="shared" si="8"/>
        <v>5278.78</v>
      </c>
      <c r="L19" s="3"/>
      <c r="M19" s="3"/>
      <c r="N19" s="3">
        <v>511.6</v>
      </c>
      <c r="O19" s="3">
        <v>-0.08</v>
      </c>
      <c r="P19" s="26">
        <f t="shared" si="2"/>
        <v>607.05999999999995</v>
      </c>
      <c r="Q19" s="3">
        <f t="shared" si="3"/>
        <v>1118.58</v>
      </c>
      <c r="R19" s="27">
        <f t="shared" si="4"/>
        <v>4160.2</v>
      </c>
      <c r="S19" s="28">
        <v>363.06</v>
      </c>
      <c r="T19" s="3">
        <f t="shared" si="5"/>
        <v>1082.1500000000001</v>
      </c>
      <c r="U19" s="29">
        <f t="shared" si="6"/>
        <v>105.58</v>
      </c>
      <c r="V19" s="30">
        <f t="shared" si="7"/>
        <v>1550.79</v>
      </c>
    </row>
    <row r="20" spans="1:22" ht="21" x14ac:dyDescent="0.35">
      <c r="A20" s="1"/>
      <c r="B20" t="s">
        <v>57</v>
      </c>
      <c r="C20" s="2" t="s">
        <v>58</v>
      </c>
      <c r="D20" t="s">
        <v>50</v>
      </c>
      <c r="E20" s="3">
        <v>4677.54</v>
      </c>
      <c r="F20" s="24">
        <v>15</v>
      </c>
      <c r="G20" s="3"/>
      <c r="H20" s="3"/>
      <c r="I20" s="31"/>
      <c r="J20" s="3"/>
      <c r="K20" s="3">
        <f t="shared" si="8"/>
        <v>4677.54</v>
      </c>
      <c r="L20" s="3"/>
      <c r="M20" s="3"/>
      <c r="N20" s="3">
        <v>409.06</v>
      </c>
      <c r="O20" s="3">
        <v>-0.04</v>
      </c>
      <c r="P20" s="26">
        <f t="shared" si="2"/>
        <v>537.91999999999996</v>
      </c>
      <c r="Q20" s="3">
        <f t="shared" si="3"/>
        <v>946.93999999999994</v>
      </c>
      <c r="R20" s="27">
        <f t="shared" si="4"/>
        <v>3730.6</v>
      </c>
      <c r="S20" s="28">
        <v>346.1</v>
      </c>
      <c r="T20" s="3">
        <f t="shared" si="5"/>
        <v>958.90000000000009</v>
      </c>
      <c r="U20" s="29">
        <f t="shared" si="6"/>
        <v>93.55</v>
      </c>
      <c r="V20" s="30">
        <f t="shared" si="7"/>
        <v>1398.55</v>
      </c>
    </row>
    <row r="21" spans="1:22" ht="21" x14ac:dyDescent="0.35">
      <c r="A21" s="1"/>
      <c r="B21" t="s">
        <v>59</v>
      </c>
      <c r="C21" s="2" t="s">
        <v>60</v>
      </c>
      <c r="D21" t="s">
        <v>61</v>
      </c>
      <c r="E21" s="3">
        <v>5278.78</v>
      </c>
      <c r="F21" s="24">
        <v>15</v>
      </c>
      <c r="G21" s="3"/>
      <c r="H21" s="3"/>
      <c r="I21" s="31"/>
      <c r="J21" s="3"/>
      <c r="K21" s="3">
        <f t="shared" si="8"/>
        <v>5278.78</v>
      </c>
      <c r="L21" s="3"/>
      <c r="M21" s="3"/>
      <c r="N21" s="3">
        <v>511.62</v>
      </c>
      <c r="O21" s="3">
        <v>-0.1</v>
      </c>
      <c r="P21" s="26">
        <f t="shared" si="2"/>
        <v>607.05999999999995</v>
      </c>
      <c r="Q21" s="3">
        <f t="shared" si="3"/>
        <v>1118.58</v>
      </c>
      <c r="R21" s="27">
        <f t="shared" si="4"/>
        <v>4160.2</v>
      </c>
      <c r="S21" s="28">
        <v>363.06</v>
      </c>
      <c r="T21" s="3">
        <f t="shared" si="5"/>
        <v>1082.1500000000001</v>
      </c>
      <c r="U21" s="29">
        <f t="shared" si="6"/>
        <v>105.58</v>
      </c>
      <c r="V21" s="30">
        <f t="shared" si="7"/>
        <v>1550.79</v>
      </c>
    </row>
    <row r="22" spans="1:22" ht="18.75" x14ac:dyDescent="0.3">
      <c r="A22" s="1"/>
      <c r="B22" s="20" t="s">
        <v>30</v>
      </c>
      <c r="C22" s="33"/>
      <c r="D22" s="34"/>
      <c r="E22" s="35">
        <f>SUM(E12:E21)</f>
        <v>67007.12</v>
      </c>
      <c r="F22" s="35"/>
      <c r="G22" s="35">
        <f>+G19+G17+G16+G12+G13+G14+G18</f>
        <v>7035.52</v>
      </c>
      <c r="H22" s="35"/>
      <c r="I22" s="35">
        <f>SUM(I12:I19)</f>
        <v>2.38</v>
      </c>
      <c r="J22" s="35">
        <f>SUM(J12:J19)</f>
        <v>0</v>
      </c>
      <c r="K22" s="35">
        <f>SUM(K12:M21)</f>
        <v>67004.740000000005</v>
      </c>
      <c r="L22" s="35">
        <f>SUM(L12:N21)</f>
        <v>8149.8500000000022</v>
      </c>
      <c r="M22" s="35">
        <f>SUM(M12:O21)</f>
        <v>8149.9900000000025</v>
      </c>
      <c r="N22" s="35">
        <f t="shared" ref="N22:U22" si="9">SUM(N12:N21)</f>
        <v>8149.8500000000022</v>
      </c>
      <c r="O22" s="35">
        <f t="shared" si="9"/>
        <v>0.13999999999999996</v>
      </c>
      <c r="P22" s="35">
        <f t="shared" si="9"/>
        <v>7705.8299999999981</v>
      </c>
      <c r="Q22" s="35">
        <f t="shared" si="9"/>
        <v>22891.339999999997</v>
      </c>
      <c r="R22" s="35">
        <f t="shared" si="9"/>
        <v>44113.399999999994</v>
      </c>
      <c r="S22" s="35">
        <f t="shared" si="9"/>
        <v>4031.8399999999997</v>
      </c>
      <c r="T22" s="35">
        <f t="shared" si="9"/>
        <v>13736.46</v>
      </c>
      <c r="U22" s="35">
        <f t="shared" si="9"/>
        <v>1340.1699999999996</v>
      </c>
      <c r="V22" s="35">
        <f>SUM(V12:V21)</f>
        <v>19108.47</v>
      </c>
    </row>
    <row r="23" spans="1:22" ht="18.75" x14ac:dyDescent="0.3">
      <c r="A23" s="1"/>
      <c r="B23" s="20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6"/>
      <c r="S23" s="1"/>
      <c r="T23" s="1"/>
      <c r="U23" s="1"/>
      <c r="V23" s="1"/>
    </row>
    <row r="24" spans="1:22" ht="18.75" x14ac:dyDescent="0.3">
      <c r="A24" s="1"/>
      <c r="B24" s="20" t="s">
        <v>62</v>
      </c>
      <c r="C24" s="33" t="s">
        <v>63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6"/>
      <c r="S24" s="1"/>
      <c r="T24" s="1"/>
      <c r="U24" s="1"/>
      <c r="V24" s="1"/>
    </row>
    <row r="25" spans="1:22" ht="21" x14ac:dyDescent="0.35">
      <c r="A25" s="1"/>
      <c r="B25" s="1" t="s">
        <v>64</v>
      </c>
      <c r="C25" s="2" t="s">
        <v>65</v>
      </c>
      <c r="D25" t="s">
        <v>66</v>
      </c>
      <c r="E25" s="3">
        <v>7513.82</v>
      </c>
      <c r="F25" s="24">
        <v>15</v>
      </c>
      <c r="G25" s="3"/>
      <c r="H25" s="3"/>
      <c r="I25" s="31"/>
      <c r="J25" s="3"/>
      <c r="K25" s="3">
        <f>E25+-I25</f>
        <v>7513.82</v>
      </c>
      <c r="L25" s="3">
        <v>0</v>
      </c>
      <c r="M25" s="3"/>
      <c r="N25" s="3">
        <v>966.73</v>
      </c>
      <c r="O25" s="3">
        <v>0.2</v>
      </c>
      <c r="P25" s="26">
        <f>ROUND(E25*0.115,2)</f>
        <v>864.09</v>
      </c>
      <c r="Q25" s="3">
        <f>SUM(N25:P25)+G25</f>
        <v>1831.02</v>
      </c>
      <c r="R25" s="27">
        <f>K25-Q25</f>
        <v>5682.7999999999993</v>
      </c>
      <c r="S25" s="40">
        <v>426.13</v>
      </c>
      <c r="T25" s="3">
        <f>ROUND(+E25*17.5%,2)+ROUND(E25*3%,2)</f>
        <v>1540.3300000000002</v>
      </c>
      <c r="U25" s="29">
        <f>ROUND(+E25*2%,2)</f>
        <v>150.28</v>
      </c>
      <c r="V25" s="30">
        <f>SUM(S25:U25)</f>
        <v>2116.7400000000002</v>
      </c>
    </row>
    <row r="26" spans="1:22" ht="21" x14ac:dyDescent="0.35">
      <c r="A26" s="1"/>
      <c r="B26" s="1" t="s">
        <v>67</v>
      </c>
      <c r="C26" s="2" t="s">
        <v>68</v>
      </c>
      <c r="D26" t="s">
        <v>69</v>
      </c>
      <c r="E26" s="3">
        <v>7513.82</v>
      </c>
      <c r="F26" s="24">
        <v>15</v>
      </c>
      <c r="G26" s="3"/>
      <c r="H26" s="3"/>
      <c r="I26" s="37"/>
      <c r="J26" s="3"/>
      <c r="K26" s="3">
        <f t="shared" ref="K26:K28" si="10">E26+-I26</f>
        <v>7513.82</v>
      </c>
      <c r="L26" s="3">
        <v>0</v>
      </c>
      <c r="M26" s="3"/>
      <c r="N26" s="3">
        <v>966.73</v>
      </c>
      <c r="O26" s="3">
        <v>0</v>
      </c>
      <c r="P26" s="26">
        <f>ROUND(E26*0.115,2)</f>
        <v>864.09</v>
      </c>
      <c r="Q26" s="3">
        <f>SUM(N26:P26)+G26</f>
        <v>1830.8200000000002</v>
      </c>
      <c r="R26" s="27">
        <f>K26-Q26</f>
        <v>5683</v>
      </c>
      <c r="S26" s="40">
        <v>426.13</v>
      </c>
      <c r="T26" s="3">
        <f>ROUND(+E26*17.5%,2)+ROUND(E26*3%,2)</f>
        <v>1540.3300000000002</v>
      </c>
      <c r="U26" s="29">
        <f>ROUND(+E26*2%,2)</f>
        <v>150.28</v>
      </c>
      <c r="V26" s="30">
        <f>SUM(S26:U26)</f>
        <v>2116.7400000000002</v>
      </c>
    </row>
    <row r="27" spans="1:22" ht="21" x14ac:dyDescent="0.35">
      <c r="A27" s="1"/>
      <c r="B27" s="1" t="s">
        <v>70</v>
      </c>
      <c r="C27" s="2" t="s">
        <v>71</v>
      </c>
      <c r="D27" s="1" t="s">
        <v>72</v>
      </c>
      <c r="E27" s="3">
        <v>7513.82</v>
      </c>
      <c r="F27" s="24">
        <v>15</v>
      </c>
      <c r="G27" s="3"/>
      <c r="H27" s="3"/>
      <c r="I27" s="31"/>
      <c r="J27" s="3"/>
      <c r="K27" s="3">
        <f t="shared" si="10"/>
        <v>7513.82</v>
      </c>
      <c r="L27" s="3">
        <v>0</v>
      </c>
      <c r="M27" s="3"/>
      <c r="N27" s="3">
        <v>966.73</v>
      </c>
      <c r="O27" s="3">
        <v>0</v>
      </c>
      <c r="P27" s="26">
        <f>ROUND(E27*0.115,2)</f>
        <v>864.09</v>
      </c>
      <c r="Q27" s="3">
        <f>SUM(N27:P27)+G27</f>
        <v>1830.8200000000002</v>
      </c>
      <c r="R27" s="27">
        <f>K27-Q27</f>
        <v>5683</v>
      </c>
      <c r="S27" s="40">
        <v>426.13</v>
      </c>
      <c r="T27" s="3">
        <f>ROUND(+E27*17.5%,2)+ROUND(E27*3%,2)</f>
        <v>1540.3300000000002</v>
      </c>
      <c r="U27" s="29">
        <f>ROUND(+E27*2%,2)</f>
        <v>150.28</v>
      </c>
      <c r="V27" s="30">
        <f>SUM(S27:U27)</f>
        <v>2116.7400000000002</v>
      </c>
    </row>
    <row r="28" spans="1:22" ht="21" x14ac:dyDescent="0.35">
      <c r="A28" s="1"/>
      <c r="B28" t="s">
        <v>73</v>
      </c>
      <c r="C28" s="2" t="s">
        <v>74</v>
      </c>
      <c r="D28" t="s">
        <v>69</v>
      </c>
      <c r="E28" s="3">
        <v>7513.82</v>
      </c>
      <c r="F28" s="24">
        <v>15</v>
      </c>
      <c r="G28" s="3"/>
      <c r="H28" s="31"/>
      <c r="I28" s="31"/>
      <c r="J28" s="3"/>
      <c r="K28" s="3">
        <f t="shared" si="10"/>
        <v>7513.82</v>
      </c>
      <c r="L28" s="3"/>
      <c r="M28" s="3"/>
      <c r="N28" s="3">
        <v>966.73</v>
      </c>
      <c r="O28" s="3">
        <v>0</v>
      </c>
      <c r="P28" s="26">
        <f>ROUND(E28*0.115,2)</f>
        <v>864.09</v>
      </c>
      <c r="Q28" s="3">
        <f>SUM(N28:P28)+G28</f>
        <v>1830.8200000000002</v>
      </c>
      <c r="R28" s="27">
        <f>K28-Q28</f>
        <v>5683</v>
      </c>
      <c r="S28" s="40">
        <v>426.13</v>
      </c>
      <c r="T28" s="3">
        <f>ROUND(+E28*17.5%,2)+ROUND(E28*3%,2)</f>
        <v>1540.3300000000002</v>
      </c>
      <c r="U28" s="29">
        <f>ROUND(+E28*2%,2)</f>
        <v>150.28</v>
      </c>
      <c r="V28" s="30">
        <f>SUM(S28:U28)</f>
        <v>2116.7400000000002</v>
      </c>
    </row>
    <row r="29" spans="1:22" ht="18.75" x14ac:dyDescent="0.3">
      <c r="A29" s="1"/>
      <c r="B29" s="20" t="s">
        <v>30</v>
      </c>
      <c r="C29" s="33"/>
      <c r="D29" s="34"/>
      <c r="E29" s="35">
        <f>SUM(E25:E28)</f>
        <v>30055.279999999999</v>
      </c>
      <c r="F29" s="35"/>
      <c r="G29" s="35">
        <f>+G28+G27+G25+G26</f>
        <v>0</v>
      </c>
      <c r="H29" s="35"/>
      <c r="I29" s="35">
        <f>SUM(I25:I28)</f>
        <v>0</v>
      </c>
      <c r="J29" s="35">
        <f>SUM(J25:J27)</f>
        <v>0</v>
      </c>
      <c r="K29" s="35">
        <f>SUM(K25:K28)</f>
        <v>30055.279999999999</v>
      </c>
      <c r="L29" s="35">
        <f>SUM(L25:L27)</f>
        <v>0</v>
      </c>
      <c r="M29" s="35">
        <f>SUM(M25:M27)</f>
        <v>0</v>
      </c>
      <c r="N29" s="35">
        <f>SUM(N25:N28)</f>
        <v>3866.92</v>
      </c>
      <c r="O29" s="35">
        <f>SUM(O25:O28)</f>
        <v>0.2</v>
      </c>
      <c r="P29" s="35">
        <f>SUM(P25:P28)</f>
        <v>3456.36</v>
      </c>
      <c r="Q29" s="35">
        <f t="shared" ref="Q29:V29" si="11">SUM(Q25:Q28)</f>
        <v>7323.48</v>
      </c>
      <c r="R29" s="35">
        <f t="shared" si="11"/>
        <v>22731.8</v>
      </c>
      <c r="S29" s="35">
        <f t="shared" si="11"/>
        <v>1704.52</v>
      </c>
      <c r="T29" s="35">
        <f t="shared" si="11"/>
        <v>6161.3200000000006</v>
      </c>
      <c r="U29" s="35">
        <f t="shared" si="11"/>
        <v>601.12</v>
      </c>
      <c r="V29" s="35">
        <f t="shared" si="11"/>
        <v>8466.9600000000009</v>
      </c>
    </row>
    <row r="30" spans="1:22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6"/>
      <c r="S30" s="1"/>
      <c r="T30" s="1"/>
      <c r="U30" s="1"/>
      <c r="V30" s="1"/>
    </row>
    <row r="31" spans="1:22" ht="18.75" x14ac:dyDescent="0.3">
      <c r="A31" s="1"/>
      <c r="B31" s="20" t="s">
        <v>75</v>
      </c>
      <c r="C31" s="33" t="s">
        <v>76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6"/>
      <c r="S31" s="1"/>
      <c r="T31" s="1"/>
      <c r="U31" s="1"/>
      <c r="V31" s="1"/>
    </row>
    <row r="32" spans="1:22" ht="21" x14ac:dyDescent="0.35">
      <c r="A32" s="1"/>
      <c r="B32" s="1" t="s">
        <v>77</v>
      </c>
      <c r="C32" s="2"/>
      <c r="D32" t="s">
        <v>78</v>
      </c>
      <c r="E32" s="3"/>
      <c r="F32" s="24"/>
      <c r="G32" s="3"/>
      <c r="H32" s="3"/>
      <c r="I32" s="31"/>
      <c r="J32" s="3"/>
      <c r="K32" s="3"/>
      <c r="L32" s="3"/>
      <c r="M32" s="3"/>
      <c r="N32" s="3"/>
      <c r="O32" s="3"/>
      <c r="P32" s="41"/>
      <c r="Q32" s="3"/>
      <c r="R32" s="42"/>
      <c r="S32" s="40"/>
      <c r="T32" s="40"/>
      <c r="U32" s="29"/>
      <c r="V32" s="30"/>
    </row>
    <row r="33" spans="1:22" ht="21" x14ac:dyDescent="0.35">
      <c r="A33" s="1"/>
      <c r="B33" t="s">
        <v>77</v>
      </c>
      <c r="C33" s="2" t="s">
        <v>79</v>
      </c>
      <c r="D33" t="s">
        <v>80</v>
      </c>
      <c r="E33" s="3">
        <v>7513.82</v>
      </c>
      <c r="F33" s="24">
        <v>15</v>
      </c>
      <c r="G33" s="3"/>
      <c r="H33" s="3"/>
      <c r="I33" s="31"/>
      <c r="J33" s="3"/>
      <c r="K33" s="3">
        <f>E33+-I33</f>
        <v>7513.82</v>
      </c>
      <c r="L33" s="3"/>
      <c r="M33" s="3"/>
      <c r="N33" s="3">
        <v>966.73</v>
      </c>
      <c r="O33" s="3">
        <v>0</v>
      </c>
      <c r="P33" s="41">
        <f t="shared" ref="P33:P41" si="12">ROUND(E33*0.115,2)</f>
        <v>864.09</v>
      </c>
      <c r="Q33" s="3">
        <f t="shared" ref="Q33:Q49" si="13">SUM(N33:P33)+G33</f>
        <v>1830.8200000000002</v>
      </c>
      <c r="R33" s="27">
        <f t="shared" ref="R33:R49" si="14">K33-Q33</f>
        <v>5683</v>
      </c>
      <c r="S33" s="40">
        <v>426.13</v>
      </c>
      <c r="T33" s="3">
        <f t="shared" ref="T33:T41" si="15">ROUND(+E33*17.5%,2)+ROUND(E33*3%,2)</f>
        <v>1540.3300000000002</v>
      </c>
      <c r="U33" s="29">
        <f t="shared" ref="U33:U41" si="16">ROUND(+E33*2%,2)</f>
        <v>150.28</v>
      </c>
      <c r="V33" s="30">
        <f t="shared" ref="V33:V49" si="17">SUM(S33:U33)</f>
        <v>2116.7400000000002</v>
      </c>
    </row>
    <row r="34" spans="1:22" ht="21" x14ac:dyDescent="0.35">
      <c r="A34" s="1"/>
      <c r="B34" t="s">
        <v>81</v>
      </c>
      <c r="C34" s="2" t="s">
        <v>82</v>
      </c>
      <c r="D34" t="s">
        <v>80</v>
      </c>
      <c r="E34" s="3">
        <v>7513.82</v>
      </c>
      <c r="F34" s="24">
        <v>15</v>
      </c>
      <c r="G34" s="39"/>
      <c r="H34" s="3"/>
      <c r="I34" s="31"/>
      <c r="J34" s="3"/>
      <c r="K34" s="3">
        <f t="shared" ref="K34:K49" si="18">E34+-I34</f>
        <v>7513.82</v>
      </c>
      <c r="L34" s="3"/>
      <c r="M34" s="3"/>
      <c r="N34" s="3">
        <v>966.73</v>
      </c>
      <c r="O34" s="3">
        <v>0</v>
      </c>
      <c r="P34" s="41">
        <f t="shared" si="12"/>
        <v>864.09</v>
      </c>
      <c r="Q34" s="3">
        <f t="shared" si="13"/>
        <v>1830.8200000000002</v>
      </c>
      <c r="R34" s="27">
        <f t="shared" si="14"/>
        <v>5683</v>
      </c>
      <c r="S34" s="40">
        <v>426.13</v>
      </c>
      <c r="T34" s="3">
        <f t="shared" si="15"/>
        <v>1540.3300000000002</v>
      </c>
      <c r="U34" s="29">
        <f t="shared" si="16"/>
        <v>150.28</v>
      </c>
      <c r="V34" s="30">
        <f t="shared" si="17"/>
        <v>2116.7400000000002</v>
      </c>
    </row>
    <row r="35" spans="1:22" ht="21" x14ac:dyDescent="0.35">
      <c r="A35" s="1"/>
      <c r="B35" s="1" t="s">
        <v>83</v>
      </c>
      <c r="C35" s="2" t="s">
        <v>84</v>
      </c>
      <c r="D35" s="1" t="s">
        <v>85</v>
      </c>
      <c r="E35" s="3">
        <v>7989.28</v>
      </c>
      <c r="F35" s="24">
        <v>15</v>
      </c>
      <c r="G35" s="3"/>
      <c r="H35" s="3"/>
      <c r="I35" s="31"/>
      <c r="J35" s="3"/>
      <c r="K35" s="3">
        <f t="shared" si="18"/>
        <v>7989.28</v>
      </c>
      <c r="L35" s="3">
        <v>0</v>
      </c>
      <c r="M35" s="3"/>
      <c r="N35" s="3">
        <v>1068.3</v>
      </c>
      <c r="O35" s="3">
        <v>0.01</v>
      </c>
      <c r="P35" s="41">
        <f t="shared" si="12"/>
        <v>918.77</v>
      </c>
      <c r="Q35" s="3">
        <f t="shared" si="13"/>
        <v>1987.08</v>
      </c>
      <c r="R35" s="27">
        <f t="shared" si="14"/>
        <v>6002.2</v>
      </c>
      <c r="S35" s="40">
        <v>439.54</v>
      </c>
      <c r="T35" s="3">
        <f t="shared" si="15"/>
        <v>1637.8</v>
      </c>
      <c r="U35" s="29">
        <f t="shared" si="16"/>
        <v>159.79</v>
      </c>
      <c r="V35" s="30">
        <f t="shared" si="17"/>
        <v>2237.13</v>
      </c>
    </row>
    <row r="36" spans="1:22" ht="21" x14ac:dyDescent="0.35">
      <c r="A36" s="1"/>
      <c r="B36" s="1" t="s">
        <v>86</v>
      </c>
      <c r="C36" s="2" t="s">
        <v>87</v>
      </c>
      <c r="D36" s="1" t="s">
        <v>88</v>
      </c>
      <c r="E36" s="3">
        <v>7513.82</v>
      </c>
      <c r="F36" s="24">
        <v>15</v>
      </c>
      <c r="G36" s="25">
        <v>1387</v>
      </c>
      <c r="H36" s="3"/>
      <c r="I36" s="31"/>
      <c r="J36" s="3"/>
      <c r="K36" s="3">
        <f t="shared" si="18"/>
        <v>7513.82</v>
      </c>
      <c r="L36" s="3">
        <v>0</v>
      </c>
      <c r="M36" s="3"/>
      <c r="N36" s="3">
        <v>966.73</v>
      </c>
      <c r="O36" s="3">
        <v>0</v>
      </c>
      <c r="P36" s="41">
        <f t="shared" si="12"/>
        <v>864.09</v>
      </c>
      <c r="Q36" s="3">
        <f t="shared" si="13"/>
        <v>3217.82</v>
      </c>
      <c r="R36" s="27">
        <f t="shared" si="14"/>
        <v>4296</v>
      </c>
      <c r="S36" s="40">
        <v>426.13</v>
      </c>
      <c r="T36" s="3">
        <f t="shared" si="15"/>
        <v>1540.3300000000002</v>
      </c>
      <c r="U36" s="29">
        <f t="shared" si="16"/>
        <v>150.28</v>
      </c>
      <c r="V36" s="30">
        <f t="shared" si="17"/>
        <v>2116.7400000000002</v>
      </c>
    </row>
    <row r="37" spans="1:22" ht="21" x14ac:dyDescent="0.35">
      <c r="A37" s="1"/>
      <c r="B37" s="1" t="s">
        <v>89</v>
      </c>
      <c r="C37" s="2" t="s">
        <v>90</v>
      </c>
      <c r="D37" s="1" t="s">
        <v>91</v>
      </c>
      <c r="E37" s="3">
        <v>7513.82</v>
      </c>
      <c r="F37" s="24">
        <v>15</v>
      </c>
      <c r="G37" s="25">
        <v>1556</v>
      </c>
      <c r="H37" s="3"/>
      <c r="I37" s="37"/>
      <c r="J37" s="3"/>
      <c r="K37" s="3">
        <f t="shared" si="18"/>
        <v>7513.82</v>
      </c>
      <c r="L37" s="3">
        <v>0</v>
      </c>
      <c r="M37" s="3"/>
      <c r="N37" s="3">
        <v>966.73</v>
      </c>
      <c r="O37" s="3">
        <v>0</v>
      </c>
      <c r="P37" s="41">
        <f t="shared" si="12"/>
        <v>864.09</v>
      </c>
      <c r="Q37" s="3">
        <f t="shared" si="13"/>
        <v>3386.82</v>
      </c>
      <c r="R37" s="27">
        <f t="shared" si="14"/>
        <v>4127</v>
      </c>
      <c r="S37" s="40">
        <v>426.13</v>
      </c>
      <c r="T37" s="3">
        <f t="shared" si="15"/>
        <v>1540.3300000000002</v>
      </c>
      <c r="U37" s="29">
        <f t="shared" si="16"/>
        <v>150.28</v>
      </c>
      <c r="V37" s="30">
        <f t="shared" si="17"/>
        <v>2116.7400000000002</v>
      </c>
    </row>
    <row r="38" spans="1:22" ht="21" x14ac:dyDescent="0.35">
      <c r="A38" s="1"/>
      <c r="B38" s="1" t="s">
        <v>92</v>
      </c>
      <c r="C38" s="2" t="s">
        <v>93</v>
      </c>
      <c r="D38" s="1" t="s">
        <v>91</v>
      </c>
      <c r="E38" s="3"/>
      <c r="F38" s="24"/>
      <c r="G38" s="25"/>
      <c r="H38" s="3"/>
      <c r="I38" s="31"/>
      <c r="J38" s="3"/>
      <c r="K38" s="3">
        <f t="shared" si="18"/>
        <v>0</v>
      </c>
      <c r="L38" s="3">
        <v>0</v>
      </c>
      <c r="M38" s="3"/>
      <c r="N38" s="3"/>
      <c r="O38" s="3"/>
      <c r="P38" s="41">
        <f t="shared" si="12"/>
        <v>0</v>
      </c>
      <c r="Q38" s="3">
        <f t="shared" si="13"/>
        <v>0</v>
      </c>
      <c r="R38" s="27">
        <f t="shared" si="14"/>
        <v>0</v>
      </c>
      <c r="S38" s="40">
        <v>426.13</v>
      </c>
      <c r="T38" s="3">
        <f t="shared" si="15"/>
        <v>0</v>
      </c>
      <c r="U38" s="29">
        <f t="shared" si="16"/>
        <v>0</v>
      </c>
      <c r="V38" s="30">
        <f t="shared" si="17"/>
        <v>426.13</v>
      </c>
    </row>
    <row r="39" spans="1:22" ht="21" x14ac:dyDescent="0.35">
      <c r="A39" s="1"/>
      <c r="B39" s="1" t="s">
        <v>94</v>
      </c>
      <c r="C39" s="2" t="s">
        <v>95</v>
      </c>
      <c r="D39" s="1" t="s">
        <v>91</v>
      </c>
      <c r="E39" s="3">
        <v>7513.82</v>
      </c>
      <c r="F39" s="24">
        <v>15</v>
      </c>
      <c r="G39" s="3"/>
      <c r="H39" s="3"/>
      <c r="I39" s="37"/>
      <c r="J39" s="3"/>
      <c r="K39" s="3">
        <f t="shared" si="18"/>
        <v>7513.82</v>
      </c>
      <c r="L39" s="3">
        <v>0</v>
      </c>
      <c r="M39" s="3"/>
      <c r="N39" s="3">
        <v>966.73</v>
      </c>
      <c r="O39" s="3">
        <v>0</v>
      </c>
      <c r="P39" s="41">
        <f t="shared" si="12"/>
        <v>864.09</v>
      </c>
      <c r="Q39" s="3">
        <f t="shared" si="13"/>
        <v>1830.8200000000002</v>
      </c>
      <c r="R39" s="27">
        <f t="shared" si="14"/>
        <v>5683</v>
      </c>
      <c r="S39" s="40">
        <v>426.13</v>
      </c>
      <c r="T39" s="3">
        <f t="shared" si="15"/>
        <v>1540.3300000000002</v>
      </c>
      <c r="U39" s="29">
        <f t="shared" si="16"/>
        <v>150.28</v>
      </c>
      <c r="V39" s="30">
        <f t="shared" si="17"/>
        <v>2116.7400000000002</v>
      </c>
    </row>
    <row r="40" spans="1:22" ht="21" x14ac:dyDescent="0.35">
      <c r="A40" s="1"/>
      <c r="B40" t="s">
        <v>96</v>
      </c>
      <c r="C40" s="2" t="s">
        <v>97</v>
      </c>
      <c r="D40" t="s">
        <v>98</v>
      </c>
      <c r="E40" s="3">
        <v>7513.82</v>
      </c>
      <c r="F40" s="24">
        <v>15</v>
      </c>
      <c r="G40" s="3"/>
      <c r="H40" s="3"/>
      <c r="I40" s="37"/>
      <c r="J40" s="3"/>
      <c r="K40" s="3">
        <f t="shared" si="18"/>
        <v>7513.82</v>
      </c>
      <c r="L40" s="3">
        <v>0</v>
      </c>
      <c r="M40" s="3"/>
      <c r="N40" s="3">
        <v>966.73</v>
      </c>
      <c r="O40" s="3">
        <v>0</v>
      </c>
      <c r="P40" s="41">
        <f t="shared" si="12"/>
        <v>864.09</v>
      </c>
      <c r="Q40" s="3">
        <f t="shared" si="13"/>
        <v>1830.8200000000002</v>
      </c>
      <c r="R40" s="27">
        <f t="shared" si="14"/>
        <v>5683</v>
      </c>
      <c r="S40" s="40">
        <v>426.13</v>
      </c>
      <c r="T40" s="3">
        <f t="shared" si="15"/>
        <v>1540.3300000000002</v>
      </c>
      <c r="U40" s="29">
        <f t="shared" si="16"/>
        <v>150.28</v>
      </c>
      <c r="V40" s="30">
        <f t="shared" si="17"/>
        <v>2116.7400000000002</v>
      </c>
    </row>
    <row r="41" spans="1:22" ht="21" x14ac:dyDescent="0.35">
      <c r="A41" s="1"/>
      <c r="B41" s="1" t="s">
        <v>99</v>
      </c>
      <c r="C41" s="2" t="s">
        <v>100</v>
      </c>
      <c r="D41" s="1" t="s">
        <v>98</v>
      </c>
      <c r="E41" s="3">
        <v>7513.82</v>
      </c>
      <c r="F41" s="24">
        <v>15</v>
      </c>
      <c r="G41" s="25">
        <v>2062</v>
      </c>
      <c r="H41" s="3"/>
      <c r="I41" s="37"/>
      <c r="J41" s="3"/>
      <c r="K41" s="3">
        <f t="shared" si="18"/>
        <v>7513.82</v>
      </c>
      <c r="L41" s="3">
        <v>0</v>
      </c>
      <c r="M41" s="3"/>
      <c r="N41" s="3">
        <v>966.73</v>
      </c>
      <c r="O41" s="3">
        <v>0</v>
      </c>
      <c r="P41" s="41">
        <f t="shared" si="12"/>
        <v>864.09</v>
      </c>
      <c r="Q41" s="3">
        <f t="shared" si="13"/>
        <v>3892.82</v>
      </c>
      <c r="R41" s="27">
        <f t="shared" si="14"/>
        <v>3620.9999999999995</v>
      </c>
      <c r="S41" s="40">
        <v>426.13</v>
      </c>
      <c r="T41" s="3">
        <f t="shared" si="15"/>
        <v>1540.3300000000002</v>
      </c>
      <c r="U41" s="29">
        <f t="shared" si="16"/>
        <v>150.28</v>
      </c>
      <c r="V41" s="30">
        <f t="shared" si="17"/>
        <v>2116.7400000000002</v>
      </c>
    </row>
    <row r="42" spans="1:22" ht="21" x14ac:dyDescent="0.35">
      <c r="A42" s="1"/>
      <c r="B42" s="1" t="s">
        <v>101</v>
      </c>
      <c r="C42" s="2" t="s">
        <v>102</v>
      </c>
      <c r="D42" s="1" t="s">
        <v>103</v>
      </c>
      <c r="E42" s="3">
        <v>7513.82</v>
      </c>
      <c r="F42" s="24">
        <v>15</v>
      </c>
      <c r="G42" s="3"/>
      <c r="H42" s="3"/>
      <c r="I42" s="31"/>
      <c r="J42" s="3"/>
      <c r="K42" s="3">
        <f t="shared" si="18"/>
        <v>7513.82</v>
      </c>
      <c r="L42" s="3">
        <v>0</v>
      </c>
      <c r="M42" s="3"/>
      <c r="N42" s="3">
        <v>966.73</v>
      </c>
      <c r="O42" s="3">
        <v>-0.11</v>
      </c>
      <c r="P42" s="43"/>
      <c r="Q42" s="3">
        <f t="shared" si="13"/>
        <v>966.62</v>
      </c>
      <c r="R42" s="27">
        <f t="shared" si="14"/>
        <v>6547.2</v>
      </c>
      <c r="S42" s="40">
        <v>426.13</v>
      </c>
      <c r="T42" s="3"/>
      <c r="U42" s="40"/>
      <c r="V42" s="30">
        <f t="shared" si="17"/>
        <v>426.13</v>
      </c>
    </row>
    <row r="43" spans="1:22" ht="21" x14ac:dyDescent="0.35">
      <c r="A43" s="1"/>
      <c r="B43" s="1" t="s">
        <v>104</v>
      </c>
      <c r="C43" s="2" t="s">
        <v>105</v>
      </c>
      <c r="D43" s="1" t="s">
        <v>103</v>
      </c>
      <c r="E43" s="3">
        <v>7513.82</v>
      </c>
      <c r="F43" s="24">
        <v>15</v>
      </c>
      <c r="G43" s="3"/>
      <c r="H43" s="3"/>
      <c r="I43" s="31"/>
      <c r="J43" s="3"/>
      <c r="K43" s="3">
        <f t="shared" si="18"/>
        <v>7513.82</v>
      </c>
      <c r="L43" s="3">
        <v>0</v>
      </c>
      <c r="M43" s="3"/>
      <c r="N43" s="3">
        <v>966.73</v>
      </c>
      <c r="O43" s="3">
        <v>0</v>
      </c>
      <c r="P43" s="41">
        <f t="shared" ref="P43:P49" si="19">ROUND(E43*0.115,2)</f>
        <v>864.09</v>
      </c>
      <c r="Q43" s="3">
        <f t="shared" si="13"/>
        <v>1830.8200000000002</v>
      </c>
      <c r="R43" s="27">
        <f t="shared" si="14"/>
        <v>5683</v>
      </c>
      <c r="S43" s="40">
        <v>426.13</v>
      </c>
      <c r="T43" s="3">
        <f t="shared" ref="T43:T49" si="20">ROUND(+E43*17.5%,2)+ROUND(E43*3%,2)</f>
        <v>1540.3300000000002</v>
      </c>
      <c r="U43" s="29">
        <f t="shared" ref="U43:U49" si="21">ROUND(+E43*2%,2)</f>
        <v>150.28</v>
      </c>
      <c r="V43" s="30">
        <f t="shared" si="17"/>
        <v>2116.7400000000002</v>
      </c>
    </row>
    <row r="44" spans="1:22" ht="21" x14ac:dyDescent="0.35">
      <c r="A44" s="1"/>
      <c r="B44" t="s">
        <v>106</v>
      </c>
      <c r="C44" s="2" t="s">
        <v>107</v>
      </c>
      <c r="D44" t="s">
        <v>108</v>
      </c>
      <c r="E44" s="3">
        <v>7513.82</v>
      </c>
      <c r="F44" s="24">
        <v>15</v>
      </c>
      <c r="G44" s="3"/>
      <c r="H44" s="3"/>
      <c r="I44" s="31"/>
      <c r="J44" s="3"/>
      <c r="K44" s="3">
        <f t="shared" si="18"/>
        <v>7513.82</v>
      </c>
      <c r="L44" s="3">
        <v>0</v>
      </c>
      <c r="M44" s="3"/>
      <c r="N44" s="3">
        <v>966.73</v>
      </c>
      <c r="O44" s="3">
        <v>0</v>
      </c>
      <c r="P44" s="41">
        <f t="shared" si="19"/>
        <v>864.09</v>
      </c>
      <c r="Q44" s="3">
        <f t="shared" si="13"/>
        <v>1830.8200000000002</v>
      </c>
      <c r="R44" s="27">
        <f t="shared" si="14"/>
        <v>5683</v>
      </c>
      <c r="S44" s="40">
        <v>426.13</v>
      </c>
      <c r="T44" s="3">
        <f t="shared" si="20"/>
        <v>1540.3300000000002</v>
      </c>
      <c r="U44" s="29">
        <f t="shared" si="21"/>
        <v>150.28</v>
      </c>
      <c r="V44" s="30">
        <f t="shared" si="17"/>
        <v>2116.7400000000002</v>
      </c>
    </row>
    <row r="45" spans="1:22" ht="21" x14ac:dyDescent="0.35">
      <c r="A45" s="1"/>
      <c r="B45" t="s">
        <v>109</v>
      </c>
      <c r="C45" s="2" t="s">
        <v>110</v>
      </c>
      <c r="D45" t="s">
        <v>108</v>
      </c>
      <c r="E45" s="3">
        <v>7513.82</v>
      </c>
      <c r="F45" s="24">
        <v>15</v>
      </c>
      <c r="G45" s="25">
        <v>593</v>
      </c>
      <c r="H45" s="3"/>
      <c r="I45" s="31"/>
      <c r="J45" s="3"/>
      <c r="K45" s="3">
        <f t="shared" si="18"/>
        <v>7513.82</v>
      </c>
      <c r="L45" s="3">
        <v>0</v>
      </c>
      <c r="M45" s="3"/>
      <c r="N45" s="3">
        <v>966.73</v>
      </c>
      <c r="O45" s="3">
        <v>0</v>
      </c>
      <c r="P45" s="41">
        <f t="shared" si="19"/>
        <v>864.09</v>
      </c>
      <c r="Q45" s="3">
        <f t="shared" si="13"/>
        <v>2423.8200000000002</v>
      </c>
      <c r="R45" s="27">
        <f t="shared" si="14"/>
        <v>5090</v>
      </c>
      <c r="S45" s="40">
        <v>426.13</v>
      </c>
      <c r="T45" s="3">
        <f t="shared" si="20"/>
        <v>1540.3300000000002</v>
      </c>
      <c r="U45" s="29">
        <f t="shared" si="21"/>
        <v>150.28</v>
      </c>
      <c r="V45" s="30">
        <f t="shared" si="17"/>
        <v>2116.7400000000002</v>
      </c>
    </row>
    <row r="46" spans="1:22" ht="21" x14ac:dyDescent="0.35">
      <c r="A46" s="1"/>
      <c r="B46" t="s">
        <v>111</v>
      </c>
      <c r="C46" s="2" t="s">
        <v>112</v>
      </c>
      <c r="D46" t="s">
        <v>108</v>
      </c>
      <c r="E46" s="3">
        <v>7513.82</v>
      </c>
      <c r="F46" s="24">
        <v>15</v>
      </c>
      <c r="G46" s="3"/>
      <c r="H46" s="3"/>
      <c r="I46" s="31"/>
      <c r="J46" s="3"/>
      <c r="K46" s="3">
        <f t="shared" si="18"/>
        <v>7513.82</v>
      </c>
      <c r="L46" s="3">
        <v>0</v>
      </c>
      <c r="M46" s="3"/>
      <c r="N46" s="3">
        <v>966.73</v>
      </c>
      <c r="O46" s="3">
        <v>0</v>
      </c>
      <c r="P46" s="41">
        <f t="shared" si="19"/>
        <v>864.09</v>
      </c>
      <c r="Q46" s="3">
        <f t="shared" si="13"/>
        <v>1830.8200000000002</v>
      </c>
      <c r="R46" s="27">
        <f t="shared" si="14"/>
        <v>5683</v>
      </c>
      <c r="S46" s="40">
        <v>426.13</v>
      </c>
      <c r="T46" s="3">
        <f t="shared" si="20"/>
        <v>1540.3300000000002</v>
      </c>
      <c r="U46" s="29">
        <f t="shared" si="21"/>
        <v>150.28</v>
      </c>
      <c r="V46" s="30">
        <f t="shared" si="17"/>
        <v>2116.7400000000002</v>
      </c>
    </row>
    <row r="47" spans="1:22" ht="21" x14ac:dyDescent="0.35">
      <c r="A47" s="1"/>
      <c r="B47" t="s">
        <v>113</v>
      </c>
      <c r="C47" s="2" t="s">
        <v>114</v>
      </c>
      <c r="D47" t="s">
        <v>108</v>
      </c>
      <c r="E47" s="3">
        <v>7513.82</v>
      </c>
      <c r="F47" s="24">
        <v>15</v>
      </c>
      <c r="G47" s="3"/>
      <c r="H47" s="3"/>
      <c r="I47" s="31"/>
      <c r="J47" s="3"/>
      <c r="K47" s="3">
        <f t="shared" si="18"/>
        <v>7513.82</v>
      </c>
      <c r="L47" s="3">
        <v>0</v>
      </c>
      <c r="M47" s="3"/>
      <c r="N47" s="3">
        <v>966.73</v>
      </c>
      <c r="O47" s="3">
        <v>0</v>
      </c>
      <c r="P47" s="41">
        <f t="shared" si="19"/>
        <v>864.09</v>
      </c>
      <c r="Q47" s="3">
        <f t="shared" si="13"/>
        <v>1830.8200000000002</v>
      </c>
      <c r="R47" s="44">
        <f t="shared" si="14"/>
        <v>5683</v>
      </c>
      <c r="S47" s="40">
        <v>426.13</v>
      </c>
      <c r="T47" s="3">
        <f t="shared" si="20"/>
        <v>1540.3300000000002</v>
      </c>
      <c r="U47" s="29">
        <f t="shared" si="21"/>
        <v>150.28</v>
      </c>
      <c r="V47" s="30">
        <f t="shared" si="17"/>
        <v>2116.7400000000002</v>
      </c>
    </row>
    <row r="48" spans="1:22" ht="21" x14ac:dyDescent="0.35">
      <c r="A48" s="1"/>
      <c r="B48" t="s">
        <v>115</v>
      </c>
      <c r="C48" s="2" t="s">
        <v>116</v>
      </c>
      <c r="D48" t="s">
        <v>108</v>
      </c>
      <c r="E48" s="3">
        <v>7513.82</v>
      </c>
      <c r="F48" s="24">
        <v>15</v>
      </c>
      <c r="G48" s="3"/>
      <c r="H48" s="3"/>
      <c r="I48" s="37"/>
      <c r="J48" s="3"/>
      <c r="K48" s="3">
        <f t="shared" si="18"/>
        <v>7513.82</v>
      </c>
      <c r="L48" s="3">
        <v>0</v>
      </c>
      <c r="M48" s="3"/>
      <c r="N48" s="3">
        <v>966.73</v>
      </c>
      <c r="O48" s="3">
        <v>0</v>
      </c>
      <c r="P48" s="41">
        <f t="shared" si="19"/>
        <v>864.09</v>
      </c>
      <c r="Q48" s="3">
        <f t="shared" si="13"/>
        <v>1830.8200000000002</v>
      </c>
      <c r="R48" s="27">
        <f t="shared" si="14"/>
        <v>5683</v>
      </c>
      <c r="S48" s="40">
        <v>426.13</v>
      </c>
      <c r="T48" s="3">
        <f t="shared" si="20"/>
        <v>1540.3300000000002</v>
      </c>
      <c r="U48" s="29">
        <f t="shared" si="21"/>
        <v>150.28</v>
      </c>
      <c r="V48" s="30">
        <f t="shared" si="17"/>
        <v>2116.7400000000002</v>
      </c>
    </row>
    <row r="49" spans="1:22" ht="21" x14ac:dyDescent="0.35">
      <c r="A49" s="1"/>
      <c r="B49" t="s">
        <v>117</v>
      </c>
      <c r="C49" s="2" t="s">
        <v>118</v>
      </c>
      <c r="D49" t="s">
        <v>119</v>
      </c>
      <c r="E49" s="3">
        <v>4677.54</v>
      </c>
      <c r="F49" s="24">
        <v>15</v>
      </c>
      <c r="G49" s="3"/>
      <c r="H49" s="3"/>
      <c r="I49" s="31"/>
      <c r="J49" s="3"/>
      <c r="K49" s="3">
        <f t="shared" si="18"/>
        <v>4677.54</v>
      </c>
      <c r="L49" s="3"/>
      <c r="M49" s="3"/>
      <c r="N49" s="3">
        <v>409.06</v>
      </c>
      <c r="O49" s="3">
        <v>-0.04</v>
      </c>
      <c r="P49" s="41">
        <f t="shared" si="19"/>
        <v>537.91999999999996</v>
      </c>
      <c r="Q49" s="3">
        <f t="shared" si="13"/>
        <v>946.93999999999994</v>
      </c>
      <c r="R49" s="45">
        <f t="shared" si="14"/>
        <v>3730.6</v>
      </c>
      <c r="S49" s="28">
        <v>346.1</v>
      </c>
      <c r="T49" s="3">
        <f t="shared" si="20"/>
        <v>958.90000000000009</v>
      </c>
      <c r="U49" s="29">
        <f t="shared" si="21"/>
        <v>93.55</v>
      </c>
      <c r="V49" s="30">
        <f t="shared" si="17"/>
        <v>1398.55</v>
      </c>
    </row>
    <row r="50" spans="1:22" ht="18.75" x14ac:dyDescent="0.3">
      <c r="A50" s="1"/>
      <c r="B50" s="20" t="s">
        <v>30</v>
      </c>
      <c r="C50" s="33"/>
      <c r="D50" s="34"/>
      <c r="E50" s="35">
        <f>SUM(E32:E49)</f>
        <v>117860.30000000003</v>
      </c>
      <c r="F50" s="35"/>
      <c r="G50" s="35">
        <f>SUM(G32:G49)</f>
        <v>5598</v>
      </c>
      <c r="H50" s="35">
        <f>SUM(H32:H47)</f>
        <v>0</v>
      </c>
      <c r="I50" s="35">
        <f>SUM(I32:I49)</f>
        <v>0</v>
      </c>
      <c r="J50" s="35">
        <f t="shared" ref="J50:V50" si="22">SUM(J32:J49)</f>
        <v>0</v>
      </c>
      <c r="K50" s="35">
        <f t="shared" si="22"/>
        <v>117860.30000000003</v>
      </c>
      <c r="L50" s="35">
        <f t="shared" si="22"/>
        <v>0</v>
      </c>
      <c r="M50" s="35">
        <f t="shared" si="22"/>
        <v>0</v>
      </c>
      <c r="N50" s="35">
        <f t="shared" si="22"/>
        <v>15011.579999999996</v>
      </c>
      <c r="O50" s="35">
        <f>SUM(O32:O49)</f>
        <v>-0.14000000000000001</v>
      </c>
      <c r="P50" s="35">
        <f t="shared" si="22"/>
        <v>12689.86</v>
      </c>
      <c r="Q50" s="35">
        <f t="shared" si="22"/>
        <v>33299.299999999996</v>
      </c>
      <c r="R50" s="35">
        <f t="shared" si="22"/>
        <v>84561</v>
      </c>
      <c r="S50" s="35">
        <f t="shared" si="22"/>
        <v>7177.5900000000011</v>
      </c>
      <c r="T50" s="35">
        <f t="shared" si="22"/>
        <v>22620.990000000009</v>
      </c>
      <c r="U50" s="35">
        <f t="shared" si="22"/>
        <v>2206.98</v>
      </c>
      <c r="V50" s="35">
        <f t="shared" si="22"/>
        <v>32005.560000000009</v>
      </c>
    </row>
    <row r="51" spans="1:22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6"/>
      <c r="S51" s="1"/>
      <c r="T51" s="1"/>
      <c r="U51" s="1"/>
      <c r="V51" s="1"/>
    </row>
    <row r="52" spans="1:22" ht="18.75" x14ac:dyDescent="0.3">
      <c r="A52" s="1"/>
      <c r="B52" s="20" t="s">
        <v>120</v>
      </c>
      <c r="C52" s="33" t="s">
        <v>121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6"/>
      <c r="S52" s="1"/>
      <c r="T52" s="1"/>
      <c r="U52" s="1"/>
      <c r="V52" s="1"/>
    </row>
    <row r="53" spans="1:22" ht="21" x14ac:dyDescent="0.35">
      <c r="A53" s="1"/>
      <c r="B53" s="1" t="s">
        <v>122</v>
      </c>
      <c r="C53" s="2" t="s">
        <v>123</v>
      </c>
      <c r="D53" s="1" t="s">
        <v>124</v>
      </c>
      <c r="E53" s="3">
        <v>7989.28</v>
      </c>
      <c r="F53" s="24">
        <v>15</v>
      </c>
      <c r="G53" s="36"/>
      <c r="H53" s="3"/>
      <c r="I53" s="31"/>
      <c r="J53" s="3"/>
      <c r="K53" s="3">
        <f>E53+-I53</f>
        <v>7989.28</v>
      </c>
      <c r="L53" s="3"/>
      <c r="M53" s="3"/>
      <c r="N53" s="3">
        <v>1068.3</v>
      </c>
      <c r="O53" s="3">
        <v>0.01</v>
      </c>
      <c r="P53" s="26">
        <f>ROUND(E53*0.115,2)</f>
        <v>918.77</v>
      </c>
      <c r="Q53" s="3">
        <f t="shared" ref="Q53:Q58" si="23">SUM(N53:P53)+G53</f>
        <v>1987.08</v>
      </c>
      <c r="R53" s="27">
        <f t="shared" ref="R53:R58" si="24">K53-Q53</f>
        <v>6002.2</v>
      </c>
      <c r="S53" s="40">
        <v>439.54</v>
      </c>
      <c r="T53" s="3">
        <f>ROUND(+E53*17.5%,2)+ROUND(E53*3%,2)</f>
        <v>1637.8</v>
      </c>
      <c r="U53" s="29">
        <f>ROUND(+E53*2%,2)</f>
        <v>159.79</v>
      </c>
      <c r="V53" s="30">
        <f t="shared" ref="V53:V58" si="25">SUM(S53:U53)</f>
        <v>2237.13</v>
      </c>
    </row>
    <row r="54" spans="1:22" ht="21" x14ac:dyDescent="0.35">
      <c r="A54" s="1"/>
      <c r="B54" s="1" t="s">
        <v>125</v>
      </c>
      <c r="C54" s="2" t="s">
        <v>126</v>
      </c>
      <c r="D54" s="1" t="s">
        <v>78</v>
      </c>
      <c r="E54" s="3">
        <v>7513.82</v>
      </c>
      <c r="F54" s="24">
        <v>15</v>
      </c>
      <c r="G54" s="3"/>
      <c r="H54" s="3"/>
      <c r="I54" s="31"/>
      <c r="J54" s="3"/>
      <c r="K54" s="3">
        <f t="shared" ref="K54:K58" si="26">E54+-I54</f>
        <v>7513.82</v>
      </c>
      <c r="L54" s="3"/>
      <c r="M54" s="3"/>
      <c r="N54" s="3">
        <v>966.73</v>
      </c>
      <c r="O54" s="3">
        <v>0</v>
      </c>
      <c r="P54" s="26">
        <f>ROUND(E54*0.115,2)</f>
        <v>864.09</v>
      </c>
      <c r="Q54" s="3">
        <f t="shared" si="23"/>
        <v>1830.8200000000002</v>
      </c>
      <c r="R54" s="27">
        <f t="shared" si="24"/>
        <v>5683</v>
      </c>
      <c r="S54" s="40">
        <v>426.13</v>
      </c>
      <c r="T54" s="3">
        <f>ROUND(+E54*17.5%,2)+ROUND(E54*3%,2)</f>
        <v>1540.3300000000002</v>
      </c>
      <c r="U54" s="29">
        <f>ROUND(+E54*2%,2)</f>
        <v>150.28</v>
      </c>
      <c r="V54" s="30">
        <f t="shared" si="25"/>
        <v>2116.7400000000002</v>
      </c>
    </row>
    <row r="55" spans="1:22" ht="21" x14ac:dyDescent="0.35">
      <c r="A55" s="1"/>
      <c r="B55" s="1" t="s">
        <v>127</v>
      </c>
      <c r="C55" s="2" t="s">
        <v>128</v>
      </c>
      <c r="D55" s="1" t="s">
        <v>108</v>
      </c>
      <c r="E55" s="3">
        <v>7513.82</v>
      </c>
      <c r="F55" s="24">
        <v>15</v>
      </c>
      <c r="G55" s="3"/>
      <c r="H55" s="3"/>
      <c r="I55" s="31"/>
      <c r="J55" s="3"/>
      <c r="K55" s="3">
        <f t="shared" si="26"/>
        <v>7513.82</v>
      </c>
      <c r="L55" s="3"/>
      <c r="M55" s="3"/>
      <c r="N55" s="3">
        <v>966.73</v>
      </c>
      <c r="O55" s="3">
        <v>0.09</v>
      </c>
      <c r="P55" s="26"/>
      <c r="Q55" s="3">
        <f t="shared" si="23"/>
        <v>966.82</v>
      </c>
      <c r="R55" s="27">
        <f t="shared" si="24"/>
        <v>6547</v>
      </c>
      <c r="S55" s="40">
        <v>426.13</v>
      </c>
      <c r="T55" s="3"/>
      <c r="U55" s="29"/>
      <c r="V55" s="30">
        <f t="shared" si="25"/>
        <v>426.13</v>
      </c>
    </row>
    <row r="56" spans="1:22" ht="87.75" x14ac:dyDescent="0.35">
      <c r="A56" s="1" t="s">
        <v>129</v>
      </c>
      <c r="B56" t="s">
        <v>130</v>
      </c>
      <c r="C56" s="2" t="s">
        <v>131</v>
      </c>
      <c r="D56" s="46" t="s">
        <v>132</v>
      </c>
      <c r="E56" s="3">
        <v>7289.18</v>
      </c>
      <c r="F56" s="24">
        <v>15</v>
      </c>
      <c r="G56" s="3"/>
      <c r="H56" s="3"/>
      <c r="I56" s="31"/>
      <c r="J56" s="3"/>
      <c r="K56" s="3">
        <f t="shared" si="26"/>
        <v>7289.18</v>
      </c>
      <c r="L56" s="3"/>
      <c r="M56" s="3"/>
      <c r="N56" s="3">
        <v>918.77</v>
      </c>
      <c r="O56" s="3">
        <v>-0.05</v>
      </c>
      <c r="P56" s="26">
        <f>ROUND(E56*0.115,2)</f>
        <v>838.26</v>
      </c>
      <c r="Q56" s="3">
        <f t="shared" si="23"/>
        <v>1756.98</v>
      </c>
      <c r="R56" s="27">
        <f t="shared" si="24"/>
        <v>5532.2000000000007</v>
      </c>
      <c r="S56" s="40">
        <v>419.79</v>
      </c>
      <c r="T56" s="3">
        <f>ROUND(+E56*17.5%,2)+ROUND(E56*3%,2)</f>
        <v>1494.29</v>
      </c>
      <c r="U56" s="29">
        <f>ROUND(+E56*2%,2)</f>
        <v>145.78</v>
      </c>
      <c r="V56" s="30">
        <f t="shared" si="25"/>
        <v>2059.86</v>
      </c>
    </row>
    <row r="57" spans="1:22" ht="87.75" x14ac:dyDescent="0.35">
      <c r="A57" s="1"/>
      <c r="B57" t="s">
        <v>133</v>
      </c>
      <c r="C57" s="2" t="s">
        <v>134</v>
      </c>
      <c r="D57" s="46" t="s">
        <v>132</v>
      </c>
      <c r="E57" s="3">
        <v>7289.18</v>
      </c>
      <c r="F57" s="24">
        <v>15</v>
      </c>
      <c r="G57" s="3"/>
      <c r="H57" s="3"/>
      <c r="I57" s="31"/>
      <c r="J57" s="3"/>
      <c r="K57" s="3">
        <f t="shared" si="26"/>
        <v>7289.18</v>
      </c>
      <c r="L57" s="3"/>
      <c r="M57" s="3"/>
      <c r="N57" s="3">
        <v>918.77</v>
      </c>
      <c r="O57" s="3">
        <v>-0.05</v>
      </c>
      <c r="P57" s="26">
        <f>ROUND(E57*0.115,2)</f>
        <v>838.26</v>
      </c>
      <c r="Q57" s="3">
        <f t="shared" si="23"/>
        <v>1756.98</v>
      </c>
      <c r="R57" s="27">
        <f t="shared" si="24"/>
        <v>5532.2000000000007</v>
      </c>
      <c r="S57" s="40">
        <v>419.79</v>
      </c>
      <c r="T57" s="3">
        <f>ROUND(+E57*17.5%,2)+ROUND(E57*3%,2)</f>
        <v>1494.29</v>
      </c>
      <c r="U57" s="29">
        <f>ROUND(+E57*2%,2)</f>
        <v>145.78</v>
      </c>
      <c r="V57" s="30">
        <f t="shared" si="25"/>
        <v>2059.86</v>
      </c>
    </row>
    <row r="58" spans="1:22" ht="87.75" x14ac:dyDescent="0.35">
      <c r="A58" s="1"/>
      <c r="B58" t="s">
        <v>135</v>
      </c>
      <c r="C58" s="2" t="s">
        <v>136</v>
      </c>
      <c r="D58" s="46" t="s">
        <v>132</v>
      </c>
      <c r="E58" s="3">
        <v>7289.18</v>
      </c>
      <c r="F58" s="24">
        <v>15</v>
      </c>
      <c r="G58" s="25">
        <v>1570</v>
      </c>
      <c r="H58" s="3"/>
      <c r="I58" s="31"/>
      <c r="J58" s="3"/>
      <c r="K58" s="3">
        <f t="shared" si="26"/>
        <v>7289.18</v>
      </c>
      <c r="L58" s="3"/>
      <c r="M58" s="3"/>
      <c r="N58" s="3">
        <v>918.77</v>
      </c>
      <c r="O58" s="3">
        <v>-0.05</v>
      </c>
      <c r="P58" s="41">
        <f>ROUND(E58*0.115,2)</f>
        <v>838.26</v>
      </c>
      <c r="Q58" s="3">
        <f t="shared" si="23"/>
        <v>3326.98</v>
      </c>
      <c r="R58" s="27">
        <f t="shared" si="24"/>
        <v>3962.2000000000003</v>
      </c>
      <c r="S58" s="40">
        <v>419.79</v>
      </c>
      <c r="T58" s="3">
        <f>ROUND(+E58*17.5%,2)+ROUND(E58*3%,2)</f>
        <v>1494.29</v>
      </c>
      <c r="U58" s="29">
        <f>ROUND(+E58*2%,2)</f>
        <v>145.78</v>
      </c>
      <c r="V58" s="30">
        <f t="shared" si="25"/>
        <v>2059.86</v>
      </c>
    </row>
    <row r="59" spans="1:22" ht="18.75" x14ac:dyDescent="0.3">
      <c r="A59" s="1"/>
      <c r="B59" s="20" t="s">
        <v>30</v>
      </c>
      <c r="C59" s="33"/>
      <c r="D59" s="34"/>
      <c r="E59" s="35">
        <f>SUM(E53:E58)</f>
        <v>44884.46</v>
      </c>
      <c r="F59" s="35"/>
      <c r="G59" s="35">
        <f t="shared" ref="G59:H59" si="27">SUM(G53:G58)</f>
        <v>1570</v>
      </c>
      <c r="H59" s="35">
        <f t="shared" si="27"/>
        <v>0</v>
      </c>
      <c r="I59" s="35">
        <f>SUM(I53:I58)</f>
        <v>0</v>
      </c>
      <c r="J59" s="35">
        <f t="shared" ref="J59" si="28">SUM(J53:J58)</f>
        <v>0</v>
      </c>
      <c r="K59" s="35">
        <f>SUM(K53:K58)</f>
        <v>44884.46</v>
      </c>
      <c r="L59" s="35">
        <f t="shared" ref="L59:V59" si="29">SUM(L53:L58)</f>
        <v>0</v>
      </c>
      <c r="M59" s="35">
        <f t="shared" si="29"/>
        <v>0</v>
      </c>
      <c r="N59" s="35">
        <f t="shared" si="29"/>
        <v>5758.07</v>
      </c>
      <c r="O59" s="35">
        <f t="shared" si="29"/>
        <v>-5.0000000000000017E-2</v>
      </c>
      <c r="P59" s="35">
        <f t="shared" si="29"/>
        <v>4297.6400000000003</v>
      </c>
      <c r="Q59" s="35">
        <f t="shared" si="29"/>
        <v>11625.66</v>
      </c>
      <c r="R59" s="35">
        <f>SUM(R53:R58)</f>
        <v>33258.800000000003</v>
      </c>
      <c r="S59" s="35">
        <f t="shared" si="29"/>
        <v>2551.17</v>
      </c>
      <c r="T59" s="35">
        <f t="shared" si="29"/>
        <v>7661</v>
      </c>
      <c r="U59" s="35">
        <f t="shared" si="29"/>
        <v>747.41</v>
      </c>
      <c r="V59" s="35">
        <f t="shared" si="29"/>
        <v>10959.580000000002</v>
      </c>
    </row>
    <row r="60" spans="1:22" ht="18.75" x14ac:dyDescent="0.3">
      <c r="A60" s="1"/>
      <c r="B60" s="20"/>
      <c r="C60" s="2"/>
      <c r="D60" s="1"/>
      <c r="E60" s="3"/>
      <c r="F60" s="3"/>
      <c r="G60" s="3"/>
      <c r="H60" s="3"/>
      <c r="I60" s="3"/>
      <c r="J60" s="3"/>
      <c r="K60" s="47"/>
      <c r="L60" s="47"/>
      <c r="M60" s="47"/>
      <c r="N60" s="47"/>
      <c r="O60" s="47"/>
      <c r="P60" s="47"/>
      <c r="Q60" s="47"/>
      <c r="R60" s="48"/>
      <c r="S60" s="49"/>
      <c r="T60" s="49"/>
      <c r="U60" s="49"/>
      <c r="V60" s="49"/>
    </row>
    <row r="61" spans="1:22" ht="18.75" x14ac:dyDescent="0.3">
      <c r="A61" s="1"/>
      <c r="B61" s="20" t="s">
        <v>137</v>
      </c>
      <c r="C61" s="33" t="s">
        <v>138</v>
      </c>
      <c r="D61" s="1"/>
      <c r="E61" s="3"/>
      <c r="F61" s="3"/>
      <c r="G61" s="3"/>
      <c r="H61" s="3"/>
      <c r="I61" s="3"/>
      <c r="J61" s="3"/>
      <c r="K61" s="47"/>
      <c r="L61" s="47"/>
      <c r="M61" s="47"/>
      <c r="N61" s="47"/>
      <c r="O61" s="47"/>
      <c r="P61" s="47"/>
      <c r="Q61" s="47"/>
      <c r="R61" s="48"/>
      <c r="S61" s="49"/>
      <c r="T61" s="49"/>
      <c r="U61" s="49"/>
      <c r="V61" s="49"/>
    </row>
    <row r="62" spans="1:22" ht="21" x14ac:dyDescent="0.35">
      <c r="A62" s="1"/>
      <c r="B62" s="1" t="s">
        <v>139</v>
      </c>
      <c r="C62" s="2" t="s">
        <v>140</v>
      </c>
      <c r="D62" s="1" t="s">
        <v>35</v>
      </c>
      <c r="E62" s="3">
        <v>13520</v>
      </c>
      <c r="F62" s="24">
        <v>15</v>
      </c>
      <c r="G62" s="39"/>
      <c r="H62" s="3"/>
      <c r="I62" s="3"/>
      <c r="J62" s="3"/>
      <c r="K62" s="3">
        <f>E62+-I62</f>
        <v>13520</v>
      </c>
      <c r="L62" s="3">
        <v>0</v>
      </c>
      <c r="M62" s="3"/>
      <c r="N62" s="3">
        <v>2283.5500000000002</v>
      </c>
      <c r="O62" s="3">
        <v>0.05</v>
      </c>
      <c r="P62" s="41">
        <f>ROUND(E62*0.115,2)</f>
        <v>1554.8</v>
      </c>
      <c r="Q62" s="3">
        <f>SUM(N62:P62)+G62</f>
        <v>3838.4000000000005</v>
      </c>
      <c r="R62" s="27">
        <f>K62-Q62</f>
        <v>9681.5999999999985</v>
      </c>
      <c r="S62" s="28">
        <v>595.6</v>
      </c>
      <c r="T62" s="3">
        <f>ROUND(+E62*17.5%,2)+ROUND(E62*3%,2)</f>
        <v>2771.6</v>
      </c>
      <c r="U62" s="29">
        <f>ROUND(+E62*2%,2)</f>
        <v>270.39999999999998</v>
      </c>
      <c r="V62" s="30">
        <f>SUM(S62:U62)</f>
        <v>3637.6</v>
      </c>
    </row>
    <row r="63" spans="1:22" ht="18.75" x14ac:dyDescent="0.3">
      <c r="A63" s="1"/>
      <c r="B63" s="20" t="s">
        <v>30</v>
      </c>
      <c r="C63" s="1"/>
      <c r="D63" s="1"/>
      <c r="E63" s="35">
        <f>E62</f>
        <v>13520</v>
      </c>
      <c r="F63" s="35"/>
      <c r="G63" s="35">
        <f>+G62</f>
        <v>0</v>
      </c>
      <c r="H63" s="35"/>
      <c r="I63" s="35">
        <f>I62</f>
        <v>0</v>
      </c>
      <c r="J63" s="35">
        <f t="shared" ref="J63" si="30">J62</f>
        <v>0</v>
      </c>
      <c r="K63" s="35">
        <f>K62</f>
        <v>13520</v>
      </c>
      <c r="L63" s="35">
        <f t="shared" ref="L63:V63" si="31">L62</f>
        <v>0</v>
      </c>
      <c r="M63" s="35">
        <f t="shared" si="31"/>
        <v>0</v>
      </c>
      <c r="N63" s="35">
        <f t="shared" si="31"/>
        <v>2283.5500000000002</v>
      </c>
      <c r="O63" s="35">
        <f t="shared" si="31"/>
        <v>0.05</v>
      </c>
      <c r="P63" s="35">
        <f t="shared" si="31"/>
        <v>1554.8</v>
      </c>
      <c r="Q63" s="35">
        <f t="shared" si="31"/>
        <v>3838.4000000000005</v>
      </c>
      <c r="R63" s="35">
        <f>R62</f>
        <v>9681.5999999999985</v>
      </c>
      <c r="S63" s="35">
        <f t="shared" si="31"/>
        <v>595.6</v>
      </c>
      <c r="T63" s="35">
        <f t="shared" si="31"/>
        <v>2771.6</v>
      </c>
      <c r="U63" s="35">
        <f t="shared" si="31"/>
        <v>270.39999999999998</v>
      </c>
      <c r="V63" s="35">
        <f t="shared" si="31"/>
        <v>3637.6</v>
      </c>
    </row>
    <row r="64" spans="1:22" ht="18.75" x14ac:dyDescent="0.3">
      <c r="A64" s="1"/>
      <c r="B64" s="20"/>
      <c r="C64" s="1"/>
      <c r="D64" s="1"/>
      <c r="E64" s="3"/>
      <c r="F64" s="3"/>
      <c r="G64" s="3"/>
      <c r="H64" s="3"/>
      <c r="I64" s="3"/>
      <c r="J64" s="3"/>
      <c r="K64" s="47"/>
      <c r="L64" s="47"/>
      <c r="M64" s="47"/>
      <c r="N64" s="47"/>
      <c r="O64" s="47"/>
      <c r="P64" s="47"/>
      <c r="Q64" s="47"/>
      <c r="R64" s="48"/>
      <c r="S64" s="49"/>
      <c r="T64" s="49"/>
      <c r="U64" s="49"/>
      <c r="V64" s="49"/>
    </row>
    <row r="65" spans="1:22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50"/>
      <c r="S65" s="1"/>
      <c r="T65" s="1"/>
      <c r="U65" s="1"/>
      <c r="V65" s="1"/>
    </row>
    <row r="66" spans="1:22" ht="18.75" x14ac:dyDescent="0.3">
      <c r="A66" s="1"/>
      <c r="B66" s="1"/>
      <c r="C66" s="51" t="s">
        <v>141</v>
      </c>
      <c r="D66" s="1"/>
      <c r="E66" s="52">
        <f>E9+E22+E29+E50+E59+E63</f>
        <v>304181.28000000003</v>
      </c>
      <c r="F66" s="53"/>
      <c r="G66" s="52">
        <f>G9+G22+G29+G50+G59+G63</f>
        <v>19239.52</v>
      </c>
      <c r="H66" s="53"/>
      <c r="I66" s="54">
        <f t="shared" ref="I66:Q66" si="32">I9+I22+I29+I50+I59+I63</f>
        <v>2.38</v>
      </c>
      <c r="J66" s="53">
        <f t="shared" si="32"/>
        <v>0</v>
      </c>
      <c r="K66" s="52">
        <f t="shared" si="32"/>
        <v>304178.90000000002</v>
      </c>
      <c r="L66" s="53">
        <f t="shared" si="32"/>
        <v>8149.8500000000022</v>
      </c>
      <c r="M66" s="53">
        <f t="shared" si="32"/>
        <v>8149.9900000000025</v>
      </c>
      <c r="N66" s="52">
        <f t="shared" si="32"/>
        <v>40991.550000000003</v>
      </c>
      <c r="O66" s="53">
        <f t="shared" si="32"/>
        <v>0.3199999999999999</v>
      </c>
      <c r="P66" s="52">
        <f t="shared" si="32"/>
        <v>33252.71</v>
      </c>
      <c r="Q66" s="53">
        <f t="shared" si="32"/>
        <v>93484.099999999977</v>
      </c>
      <c r="R66" s="55">
        <f>ROUND(+R9+R22+R29+R50+R59+R63,1)</f>
        <v>210694.8</v>
      </c>
      <c r="S66" s="53">
        <f>S9+S22+S29+S50+S59+S63</f>
        <v>17359.519999999997</v>
      </c>
      <c r="T66" s="54">
        <f>T63+T59+T50+T29+T22+T9</f>
        <v>59276.464600000007</v>
      </c>
      <c r="U66" s="52">
        <f>U9+U22+U29+U50+U59+U63</f>
        <v>5783.1699999999992</v>
      </c>
      <c r="V66" s="56">
        <f>V9+V22+V29+V50+V59+V63</f>
        <v>82419.154600000023</v>
      </c>
    </row>
    <row r="67" spans="1:22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53"/>
      <c r="T67" s="53"/>
      <c r="U67" s="1"/>
      <c r="V67" s="1"/>
    </row>
    <row r="68" spans="1:22" ht="15.75" x14ac:dyDescent="0.25">
      <c r="A68" s="1"/>
      <c r="B68" s="1"/>
      <c r="C68" t="s">
        <v>142</v>
      </c>
      <c r="D68" s="1"/>
      <c r="E68" s="3">
        <f>E7+E8+E12+E13+E14+E15+E16+E17+E18+E19+E20+E21+E25+E26+E27+E28+E33+E34+E35+E36+E37+E38+E39+E40+E41+E43+E44+E45+E46+E47+E48+E49+E53+E54+E56+E57+E58+E62</f>
        <v>289153.64000000007</v>
      </c>
      <c r="F68" s="3">
        <f>E68*17.5%</f>
        <v>50601.88700000001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1"/>
      <c r="T68" s="3"/>
      <c r="U68" s="1"/>
      <c r="V68" s="1"/>
    </row>
    <row r="69" spans="1:22" ht="15.75" x14ac:dyDescent="0.25">
      <c r="A69" s="1"/>
      <c r="B69" s="1"/>
      <c r="C69" t="s">
        <v>143</v>
      </c>
      <c r="D69" s="1"/>
      <c r="E69" s="3">
        <f>E68</f>
        <v>289153.64000000007</v>
      </c>
      <c r="F69" s="3">
        <f>E69*3%</f>
        <v>8674.6092000000026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1"/>
      <c r="T69" s="1"/>
      <c r="U69" s="1"/>
      <c r="V69" s="1"/>
    </row>
    <row r="70" spans="1:22" ht="15.75" x14ac:dyDescent="0.25">
      <c r="A70" s="1"/>
      <c r="B70" s="1"/>
      <c r="C70" s="1"/>
      <c r="D70" s="1"/>
      <c r="E70" s="1"/>
      <c r="F70" s="3">
        <f>SUM(F68:F69)</f>
        <v>59276.496200000009</v>
      </c>
      <c r="G70" s="3"/>
      <c r="H70" s="1"/>
      <c r="I70" s="40"/>
      <c r="J70" s="1"/>
      <c r="K70" s="1"/>
      <c r="L70" s="1"/>
      <c r="M70" s="1"/>
      <c r="N70" s="1"/>
      <c r="O70" s="1"/>
      <c r="P70" s="1"/>
      <c r="Q70" s="1"/>
      <c r="R70" s="2"/>
      <c r="S70" s="1"/>
      <c r="T70" s="1"/>
      <c r="U70" s="1"/>
      <c r="V70" s="1"/>
    </row>
    <row r="71" spans="1:2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</row>
    <row r="72" spans="1:2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</row>
    <row r="73" spans="1:2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</row>
    <row r="74" spans="1:2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</row>
    <row r="75" spans="1:22" ht="16.5" thickBot="1" x14ac:dyDescent="0.3">
      <c r="A75" s="1"/>
      <c r="B75" s="1"/>
      <c r="C75" s="1"/>
      <c r="D75" s="1"/>
      <c r="E75" s="58"/>
      <c r="F75" s="58"/>
      <c r="G75" s="24"/>
      <c r="H75" s="24"/>
      <c r="I75" s="1"/>
      <c r="J75" s="1"/>
      <c r="K75" s="1"/>
      <c r="L75" s="1"/>
      <c r="M75" s="1"/>
      <c r="N75" s="1"/>
      <c r="O75" s="1"/>
      <c r="P75" s="59"/>
      <c r="Q75" s="59"/>
      <c r="R75" s="2"/>
      <c r="S75" s="1"/>
      <c r="T75" s="1"/>
      <c r="U75" s="1"/>
      <c r="V75" s="1"/>
    </row>
    <row r="76" spans="1:22" ht="15" x14ac:dyDescent="0.25">
      <c r="A76" s="1"/>
      <c r="B76" s="1"/>
      <c r="C76" s="1"/>
      <c r="D76" s="1"/>
      <c r="E76" s="60" t="s">
        <v>144</v>
      </c>
      <c r="F76" s="59"/>
      <c r="G76" s="24"/>
      <c r="H76" s="24"/>
      <c r="I76" s="1"/>
      <c r="J76" s="1"/>
      <c r="K76" s="1"/>
      <c r="L76" s="1"/>
      <c r="M76" s="1"/>
      <c r="N76" s="1"/>
      <c r="O76" s="1"/>
      <c r="P76" s="1"/>
      <c r="Q76" s="1"/>
      <c r="R76" s="61" t="s">
        <v>145</v>
      </c>
      <c r="S76" s="61"/>
      <c r="T76" s="24"/>
      <c r="U76" s="1"/>
      <c r="V76" s="1"/>
    </row>
    <row r="77" spans="1:22" ht="15.75" x14ac:dyDescent="0.25">
      <c r="A77" s="1"/>
      <c r="B77" s="1"/>
      <c r="C77" s="1"/>
      <c r="D77" s="1"/>
      <c r="E77" t="s">
        <v>146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 t="s">
        <v>147</v>
      </c>
      <c r="S77" s="1"/>
      <c r="T77" s="1"/>
      <c r="U77" s="1"/>
      <c r="V77" s="1"/>
    </row>
    <row r="78" spans="1:2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</row>
  </sheetData>
  <mergeCells count="5">
    <mergeCell ref="B4:V4"/>
    <mergeCell ref="E75:F75"/>
    <mergeCell ref="P75:Q75"/>
    <mergeCell ref="E76:F76"/>
    <mergeCell ref="R76:S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topete martinez</dc:creator>
  <cp:lastModifiedBy>Coordinacion CENDI</cp:lastModifiedBy>
  <dcterms:created xsi:type="dcterms:W3CDTF">2020-04-01T17:50:16Z</dcterms:created>
  <dcterms:modified xsi:type="dcterms:W3CDTF">2020-04-21T14:36:14Z</dcterms:modified>
</cp:coreProperties>
</file>